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gồm có cá nước lợ</t>
        </r>
      </text>
    </comment>
    <comment ref="G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gồm cá nước lợ 2500
</t>
        </r>
      </text>
    </comment>
  </commentList>
</comments>
</file>

<file path=xl/sharedStrings.xml><?xml version="1.0" encoding="utf-8"?>
<sst xmlns="http://schemas.openxmlformats.org/spreadsheetml/2006/main" count="271" uniqueCount="136">
  <si>
    <t>Sở Nông nghiệp và PTNT tỉnh Trà Vinh</t>
  </si>
  <si>
    <t>THỐNG KÊ SẢN XUẤT NÔNG NGHIỆP NĂM 2013, KẾ HOẠCH NĂM 2014</t>
  </si>
  <si>
    <t>STT</t>
  </si>
  <si>
    <t>Chỉ tiêu</t>
  </si>
  <si>
    <t>ĐVT</t>
  </si>
  <si>
    <t>TH năm 2012</t>
  </si>
  <si>
    <t>Năm 2013</t>
  </si>
  <si>
    <t>Kế hoạch 
2014</t>
  </si>
  <si>
    <t>So sánh (%)</t>
  </si>
  <si>
    <t>Kế hoạch</t>
  </si>
  <si>
    <t>Ước thực
 hiện</t>
  </si>
  <si>
    <t>Ước TH 
/Kế hoạch</t>
  </si>
  <si>
    <t>Ước TH 2013
/TH 2012</t>
  </si>
  <si>
    <t>KH 2014/
UTH 2013</t>
  </si>
  <si>
    <t>A</t>
  </si>
  <si>
    <t>Tổng giá trị sản xuất</t>
  </si>
  <si>
    <t>Theo giá CĐ năm 1994</t>
  </si>
  <si>
    <t>tỷ đồng</t>
  </si>
  <si>
    <t xml:space="preserve"> - Nông nghiệp</t>
  </si>
  <si>
    <t>"</t>
  </si>
  <si>
    <t xml:space="preserve">       + Trồng trọt</t>
  </si>
  <si>
    <t xml:space="preserve">       + Chăn nuôi</t>
  </si>
  <si>
    <t xml:space="preserve">       + Dịch vụ</t>
  </si>
  <si>
    <t xml:space="preserve"> - Lâm nghiệp</t>
  </si>
  <si>
    <t xml:space="preserve"> - Thủy hải sản</t>
  </si>
  <si>
    <t xml:space="preserve">        + Khai thác hải sản</t>
  </si>
  <si>
    <t xml:space="preserve">        + Khai thác nội đồng</t>
  </si>
  <si>
    <t xml:space="preserve">        + Nuôi trồng thủy sản</t>
  </si>
  <si>
    <t xml:space="preserve">        + Dịch vụ thủy sản</t>
  </si>
  <si>
    <t>Theo giá CĐ năm 2010</t>
  </si>
  <si>
    <t>B</t>
  </si>
  <si>
    <t>Sản xuất</t>
  </si>
  <si>
    <t>I</t>
  </si>
  <si>
    <t>Nông nghiệp</t>
  </si>
  <si>
    <t>Trồng trọt</t>
  </si>
  <si>
    <t xml:space="preserve"> Tổng DT cây trồng hàng năm</t>
  </si>
  <si>
    <t>ha</t>
  </si>
  <si>
    <t>Trong đó cây có hạt</t>
  </si>
  <si>
    <t xml:space="preserve"> - Diện tích</t>
  </si>
  <si>
    <t xml:space="preserve"> - Sản lượng</t>
  </si>
  <si>
    <t>tấn</t>
  </si>
  <si>
    <t>a</t>
  </si>
  <si>
    <t>Lúa cả năm</t>
  </si>
  <si>
    <t xml:space="preserve"> - Diện tích gieo trồng</t>
  </si>
  <si>
    <t xml:space="preserve">  - Năng suất</t>
  </si>
  <si>
    <t>tấn/ha</t>
  </si>
  <si>
    <t xml:space="preserve">  - Sản lượng</t>
  </si>
  <si>
    <t xml:space="preserve"> Vụ TĐ-Mùa </t>
  </si>
  <si>
    <t xml:space="preserve">  - Diện tích </t>
  </si>
  <si>
    <t xml:space="preserve"> Vụ Đông xuân </t>
  </si>
  <si>
    <t xml:space="preserve">  - Diện tích gieo sạ</t>
  </si>
  <si>
    <t>Vụ Hè thu</t>
  </si>
  <si>
    <t xml:space="preserve">  - Diện tích xuống giống</t>
  </si>
  <si>
    <t>b</t>
  </si>
  <si>
    <t>Cây màu</t>
  </si>
  <si>
    <t>Sản lượng</t>
  </si>
  <si>
    <t xml:space="preserve"> - Màu lương thực</t>
  </si>
  <si>
    <t xml:space="preserve"> + Diện tích cây bắp</t>
  </si>
  <si>
    <t xml:space="preserve">    Sản lượng</t>
  </si>
  <si>
    <t xml:space="preserve"> + Diện tích khoai lang </t>
  </si>
  <si>
    <t xml:space="preserve"> + Diện tích khoai mì</t>
  </si>
  <si>
    <t xml:space="preserve"> + Diện tích cây có bột khác</t>
  </si>
  <si>
    <t xml:space="preserve"> - Màu thực phẩm</t>
  </si>
  <si>
    <t xml:space="preserve"> + Rau các loại</t>
  </si>
  <si>
    <t xml:space="preserve"> + Đậu các loại</t>
  </si>
  <si>
    <t xml:space="preserve"> - Cây CN ngắn ngày</t>
  </si>
  <si>
    <t xml:space="preserve"> + Mía</t>
  </si>
  <si>
    <t xml:space="preserve"> + Đậu phộng</t>
  </si>
  <si>
    <t xml:space="preserve"> + Lác</t>
  </si>
  <si>
    <t xml:space="preserve"> - Nhóm hàng năm cây khác</t>
  </si>
  <si>
    <t xml:space="preserve"> + Cây hàng năm khác </t>
  </si>
  <si>
    <t xml:space="preserve"> +Dây thuốc cá</t>
  </si>
  <si>
    <t>Cây lâu năm</t>
  </si>
  <si>
    <t xml:space="preserve"> - Cây dừa</t>
  </si>
  <si>
    <t xml:space="preserve"> - Cây ăn trái</t>
  </si>
  <si>
    <t xml:space="preserve"> Chăn nuôi </t>
  </si>
  <si>
    <t xml:space="preserve"> - Đàn heo</t>
  </si>
  <si>
    <t>con</t>
  </si>
  <si>
    <t xml:space="preserve"> - Đàn bò</t>
  </si>
  <si>
    <t xml:space="preserve"> - Đàn trâu</t>
  </si>
  <si>
    <t xml:space="preserve"> - Đàn gia cầm</t>
  </si>
  <si>
    <t>Lâm nghiệp</t>
  </si>
  <si>
    <t>Lâm sinh</t>
  </si>
  <si>
    <t xml:space="preserve"> - Diện tích rừng hiện có</t>
  </si>
  <si>
    <t xml:space="preserve"> - DT rừng trồng tập trung</t>
  </si>
  <si>
    <t>Ha</t>
  </si>
  <si>
    <t xml:space="preserve">  Trong đó:</t>
  </si>
  <si>
    <t xml:space="preserve"> + Rừng phòng hộ </t>
  </si>
  <si>
    <t xml:space="preserve"> ''</t>
  </si>
  <si>
    <t xml:space="preserve"> + Rừng đặc dụng</t>
  </si>
  <si>
    <t xml:space="preserve"> + Rừng sản xuất</t>
  </si>
  <si>
    <t xml:space="preserve"> - DT trồng lại sau khai thác</t>
  </si>
  <si>
    <t xml:space="preserve"> - DT rừng trồng được chăm sóc</t>
  </si>
  <si>
    <t xml:space="preserve"> - DT khoanh nuôi tái sinh</t>
  </si>
  <si>
    <t xml:space="preserve"> - DT giao khoán bảo vệ</t>
  </si>
  <si>
    <t xml:space="preserve"> - Số cây lâm nghiệp phân tán</t>
  </si>
  <si>
    <t>1000 cây</t>
  </si>
  <si>
    <t xml:space="preserve"> - Tỷ lệ che phủ rừng</t>
  </si>
  <si>
    <t>%</t>
  </si>
  <si>
    <t>Khai thác</t>
  </si>
  <si>
    <t xml:space="preserve"> - Sản lượng gỗ khai thác</t>
  </si>
  <si>
    <r>
      <t>m</t>
    </r>
    <r>
      <rPr>
        <vertAlign val="superscript"/>
        <sz val="11"/>
        <rFont val="Times New Roman"/>
        <family val="1"/>
      </rPr>
      <t>3</t>
    </r>
  </si>
  <si>
    <r>
      <t xml:space="preserve"> </t>
    </r>
    <r>
      <rPr>
        <i/>
        <sz val="11"/>
        <rFont val="Times New Roman"/>
        <family val="1"/>
      </rPr>
      <t xml:space="preserve">  Trong đó</t>
    </r>
    <r>
      <rPr>
        <sz val="11"/>
        <rFont val="Times New Roman"/>
        <family val="1"/>
      </rPr>
      <t xml:space="preserve">: Gỗ rừng trồng </t>
    </r>
  </si>
  <si>
    <t>II</t>
  </si>
  <si>
    <t>Thủy sản</t>
  </si>
  <si>
    <t>Tổng sản lượng TS</t>
  </si>
  <si>
    <t>Sản lượng nuôi trồng</t>
  </si>
  <si>
    <t xml:space="preserve"> - Nuôi nước ngọt</t>
  </si>
  <si>
    <t xml:space="preserve"> + Sản lượng cá</t>
  </si>
  <si>
    <t xml:space="preserve">        Trong đó: Cá tra</t>
  </si>
  <si>
    <t xml:space="preserve">                       Cá lóc</t>
  </si>
  <si>
    <t xml:space="preserve"> + Sản lượng giáp xác</t>
  </si>
  <si>
    <t xml:space="preserve">       Trong đó tôm càng xanh </t>
  </si>
  <si>
    <t xml:space="preserve"> + Sản lượng thủy sản khác</t>
  </si>
  <si>
    <t xml:space="preserve"> -  Nuôi nước mặn, lợ</t>
  </si>
  <si>
    <t xml:space="preserve"> + Tôm sú</t>
  </si>
  <si>
    <t xml:space="preserve"> + Cua biển</t>
  </si>
  <si>
    <t xml:space="preserve"> + Tôm thẻ </t>
  </si>
  <si>
    <t xml:space="preserve"> + SL thủy sản khác 
(nghêu, sò huyết...)</t>
  </si>
  <si>
    <t>Sản lượng khai thác</t>
  </si>
  <si>
    <t xml:space="preserve"> - Khai thác hải sản</t>
  </si>
  <si>
    <t xml:space="preserve"> + Tôm các loại</t>
  </si>
  <si>
    <t xml:space="preserve"> + Cá các loại</t>
  </si>
  <si>
    <t xml:space="preserve"> + Hải sản khác</t>
  </si>
  <si>
    <t xml:space="preserve"> - Khai thác nội đồng</t>
  </si>
  <si>
    <t xml:space="preserve"> + Thuỷ sản khác</t>
  </si>
  <si>
    <t>Diện tích nuôi thủy sản</t>
  </si>
  <si>
    <t>Trong đó:</t>
  </si>
  <si>
    <t xml:space="preserve">  - DT nuôi (mặn - lợ)</t>
  </si>
  <si>
    <t xml:space="preserve">      Trong đó: - Nuôi tôm sú</t>
  </si>
  <si>
    <t xml:space="preserve">                     - Tôm thẻ </t>
  </si>
  <si>
    <t xml:space="preserve">                     - Nuôi cua</t>
  </si>
  <si>
    <t xml:space="preserve">                     -Nuôi TS khác</t>
  </si>
  <si>
    <t xml:space="preserve"> - DT nuôi TS nước ngọt</t>
  </si>
  <si>
    <t>Trong đó: DT nuôi cá tra</t>
  </si>
  <si>
    <t xml:space="preserve">                    DT nuôi cá lóc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</si>
</sst>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0.000"/>
    <numFmt numFmtId="171" formatCode="#,##0.0"/>
  </numFmts>
  <fonts count="18">
    <font>
      <sz val="10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i/>
      <sz val="11"/>
      <color indexed="10"/>
      <name val="Times New Roman"/>
      <family val="1"/>
    </font>
    <font>
      <sz val="10"/>
      <name val=".VnTim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166" fontId="4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7" fontId="3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4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/>
    </xf>
    <xf numFmtId="43" fontId="7" fillId="0" borderId="2" xfId="15" applyFont="1" applyBorder="1" applyAlignment="1">
      <alignment horizontal="center" vertical="center"/>
    </xf>
    <xf numFmtId="43" fontId="7" fillId="0" borderId="2" xfId="15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3" fontId="7" fillId="0" borderId="3" xfId="15" applyNumberFormat="1" applyFont="1" applyBorder="1" applyAlignment="1">
      <alignment horizontal="center" vertical="center" wrapText="1"/>
    </xf>
    <xf numFmtId="43" fontId="7" fillId="0" borderId="3" xfId="15" applyFont="1" applyBorder="1" applyAlignment="1">
      <alignment horizontal="center" vertical="center"/>
    </xf>
    <xf numFmtId="43" fontId="7" fillId="0" borderId="3" xfId="15" applyFont="1" applyBorder="1" applyAlignment="1">
      <alignment horizontal="center" vertical="center" wrapText="1"/>
    </xf>
    <xf numFmtId="166" fontId="7" fillId="0" borderId="3" xfId="15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5" applyNumberFormat="1" applyFont="1" applyBorder="1" applyAlignment="1">
      <alignment horizontal="right" vertical="center"/>
    </xf>
    <xf numFmtId="165" fontId="7" fillId="0" borderId="1" xfId="15" applyNumberFormat="1" applyFont="1" applyBorder="1" applyAlignment="1">
      <alignment horizontal="right" vertical="center"/>
    </xf>
    <xf numFmtId="43" fontId="7" fillId="0" borderId="1" xfId="15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65" fontId="7" fillId="0" borderId="1" xfId="15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3" fontId="4" fillId="0" borderId="1" xfId="15" applyNumberFormat="1" applyFont="1" applyBorder="1" applyAlignment="1">
      <alignment horizontal="right"/>
    </xf>
    <xf numFmtId="165" fontId="4" fillId="0" borderId="1" xfId="15" applyNumberFormat="1" applyFont="1" applyFill="1" applyBorder="1" applyAlignment="1">
      <alignment horizontal="right" vertical="center"/>
    </xf>
    <xf numFmtId="43" fontId="4" fillId="0" borderId="1" xfId="0" applyNumberFormat="1" applyFont="1" applyBorder="1" applyAlignment="1">
      <alignment horizontal="right" vertical="top" wrapText="1"/>
    </xf>
    <xf numFmtId="43" fontId="4" fillId="0" borderId="1" xfId="15" applyFont="1" applyBorder="1" applyAlignment="1">
      <alignment horizontal="right" vertical="center"/>
    </xf>
    <xf numFmtId="43" fontId="4" fillId="0" borderId="1" xfId="15" applyNumberFormat="1" applyFont="1" applyBorder="1" applyAlignment="1">
      <alignment horizontal="right" vertical="center"/>
    </xf>
    <xf numFmtId="43" fontId="7" fillId="0" borderId="1" xfId="15" applyNumberFormat="1" applyFont="1" applyBorder="1" applyAlignment="1">
      <alignment horizontal="right" vertical="center" wrapText="1"/>
    </xf>
    <xf numFmtId="165" fontId="7" fillId="0" borderId="1" xfId="15" applyNumberFormat="1" applyFont="1" applyFill="1" applyBorder="1" applyAlignment="1">
      <alignment horizontal="right" vertical="center" wrapText="1"/>
    </xf>
    <xf numFmtId="43" fontId="7" fillId="0" borderId="1" xfId="15" applyNumberFormat="1" applyFont="1" applyBorder="1" applyAlignment="1">
      <alignment vertical="center"/>
    </xf>
    <xf numFmtId="165" fontId="7" fillId="0" borderId="1" xfId="15" applyNumberFormat="1" applyFont="1" applyBorder="1" applyAlignment="1">
      <alignment vertical="center"/>
    </xf>
    <xf numFmtId="43" fontId="4" fillId="0" borderId="1" xfId="15" applyNumberFormat="1" applyFont="1" applyBorder="1" applyAlignment="1">
      <alignment horizontal="right" vertical="center" wrapText="1"/>
    </xf>
    <xf numFmtId="165" fontId="4" fillId="0" borderId="1" xfId="15" applyNumberFormat="1" applyFont="1" applyFill="1" applyBorder="1" applyAlignment="1">
      <alignment horizontal="right" vertical="center" wrapText="1"/>
    </xf>
    <xf numFmtId="43" fontId="7" fillId="0" borderId="1" xfId="15" applyNumberFormat="1" applyFont="1" applyFill="1" applyBorder="1" applyAlignment="1">
      <alignment horizontal="right" vertical="center" wrapText="1"/>
    </xf>
    <xf numFmtId="165" fontId="4" fillId="0" borderId="1" xfId="17" applyNumberFormat="1" applyFont="1" applyFill="1" applyBorder="1" applyAlignment="1" applyProtection="1" quotePrefix="1">
      <alignment horizontal="center" vertical="center"/>
      <protection locked="0"/>
    </xf>
    <xf numFmtId="165" fontId="4" fillId="0" borderId="1" xfId="15" applyNumberFormat="1" applyFont="1" applyFill="1" applyBorder="1" applyAlignment="1" applyProtection="1">
      <alignment horizontal="center" vertical="center"/>
      <protection locked="0"/>
    </xf>
    <xf numFmtId="165" fontId="7" fillId="0" borderId="1" xfId="17" applyNumberFormat="1" applyFont="1" applyFill="1" applyBorder="1" applyAlignment="1" applyProtection="1" quotePrefix="1">
      <alignment horizontal="right" vertical="center"/>
      <protection locked="0"/>
    </xf>
    <xf numFmtId="165" fontId="7" fillId="0" borderId="1" xfId="15" applyNumberFormat="1" applyFont="1" applyFill="1" applyBorder="1" applyAlignment="1" applyProtection="1">
      <alignment horizontal="center" vertical="center"/>
      <protection locked="0"/>
    </xf>
    <xf numFmtId="43" fontId="7" fillId="0" borderId="1" xfId="17" applyNumberFormat="1" applyFont="1" applyFill="1" applyBorder="1" applyAlignment="1" applyProtection="1" quotePrefix="1">
      <alignment horizontal="right" vertical="center"/>
      <protection locked="0"/>
    </xf>
    <xf numFmtId="167" fontId="4" fillId="0" borderId="1" xfId="17" applyNumberFormat="1" applyFont="1" applyFill="1" applyBorder="1" applyAlignment="1" applyProtection="1" quotePrefix="1">
      <alignment horizontal="right" vertical="center"/>
      <protection locked="0"/>
    </xf>
    <xf numFmtId="165" fontId="4" fillId="0" borderId="1" xfId="17" applyNumberFormat="1" applyFont="1" applyFill="1" applyBorder="1" applyAlignment="1" applyProtection="1" quotePrefix="1">
      <alignment horizontal="right" vertical="center"/>
      <protection locked="0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4" fillId="0" borderId="1" xfId="15" applyNumberFormat="1" applyFont="1" applyBorder="1" applyAlignment="1">
      <alignment horizontal="right" vertical="center" wrapText="1"/>
    </xf>
    <xf numFmtId="43" fontId="7" fillId="0" borderId="1" xfId="15" applyNumberFormat="1" applyFont="1" applyBorder="1" applyAlignment="1">
      <alignment horizontal="right"/>
    </xf>
    <xf numFmtId="168" fontId="7" fillId="0" borderId="1" xfId="15" applyNumberFormat="1" applyFont="1" applyBorder="1" applyAlignment="1">
      <alignment horizontal="right"/>
    </xf>
    <xf numFmtId="165" fontId="7" fillId="0" borderId="1" xfId="15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165" fontId="7" fillId="0" borderId="1" xfId="15" applyNumberFormat="1" applyFont="1" applyBorder="1" applyAlignment="1">
      <alignment horizontal="right" vertical="center" wrapText="1"/>
    </xf>
    <xf numFmtId="165" fontId="8" fillId="0" borderId="1" xfId="15" applyNumberFormat="1" applyFont="1" applyBorder="1" applyAlignment="1">
      <alignment horizontal="right"/>
    </xf>
    <xf numFmtId="43" fontId="8" fillId="0" borderId="1" xfId="15" applyNumberFormat="1" applyFont="1" applyBorder="1" applyAlignment="1">
      <alignment horizontal="right"/>
    </xf>
    <xf numFmtId="165" fontId="4" fillId="0" borderId="1" xfId="15" applyNumberFormat="1" applyFont="1" applyBorder="1" applyAlignment="1">
      <alignment horizontal="right" vertical="center"/>
    </xf>
    <xf numFmtId="165" fontId="4" fillId="0" borderId="1" xfId="15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vertical="center"/>
    </xf>
    <xf numFmtId="167" fontId="9" fillId="0" borderId="1" xfId="15" applyNumberFormat="1" applyFont="1" applyBorder="1" applyAlignment="1">
      <alignment horizontal="right" vertical="center"/>
    </xf>
    <xf numFmtId="165" fontId="9" fillId="0" borderId="1" xfId="15" applyNumberFormat="1" applyFont="1" applyBorder="1" applyAlignment="1">
      <alignment horizontal="right" vertical="center"/>
    </xf>
    <xf numFmtId="165" fontId="4" fillId="0" borderId="1" xfId="15" applyNumberFormat="1" applyFont="1" applyFill="1" applyBorder="1" applyAlignment="1">
      <alignment/>
    </xf>
    <xf numFmtId="165" fontId="4" fillId="0" borderId="4" xfId="15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8" fontId="9" fillId="0" borderId="1" xfId="15" applyNumberFormat="1" applyFont="1" applyBorder="1" applyAlignment="1">
      <alignment horizontal="right" vertical="center"/>
    </xf>
    <xf numFmtId="165" fontId="0" fillId="0" borderId="0" xfId="0" applyNumberFormat="1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43" fontId="4" fillId="0" borderId="5" xfId="15" applyNumberFormat="1" applyFont="1" applyBorder="1" applyAlignment="1">
      <alignment horizontal="right" vertical="center"/>
    </xf>
    <xf numFmtId="43" fontId="4" fillId="0" borderId="5" xfId="15" applyFont="1" applyBorder="1" applyAlignment="1">
      <alignment horizontal="right" vertical="center"/>
    </xf>
    <xf numFmtId="3" fontId="4" fillId="0" borderId="1" xfId="17" applyNumberFormat="1" applyFont="1" applyFill="1" applyBorder="1" applyAlignment="1" applyProtection="1">
      <alignment vertical="center"/>
      <protection locked="0"/>
    </xf>
    <xf numFmtId="165" fontId="4" fillId="0" borderId="1" xfId="15" applyNumberFormat="1" applyFont="1" applyFill="1" applyBorder="1" applyAlignment="1" applyProtection="1" quotePrefix="1">
      <alignment horizontal="right" vertical="center"/>
      <protection locked="0"/>
    </xf>
    <xf numFmtId="165" fontId="4" fillId="0" borderId="4" xfId="15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165" fontId="4" fillId="0" borderId="6" xfId="15" applyNumberFormat="1" applyFont="1" applyBorder="1" applyAlignment="1">
      <alignment horizontal="right" vertical="center"/>
    </xf>
    <xf numFmtId="3" fontId="4" fillId="0" borderId="1" xfId="17" applyNumberFormat="1" applyFont="1" applyFill="1" applyBorder="1" applyAlignment="1" applyProtection="1">
      <alignment vertical="center"/>
      <protection/>
    </xf>
    <xf numFmtId="165" fontId="4" fillId="0" borderId="5" xfId="15" applyNumberFormat="1" applyFont="1" applyBorder="1" applyAlignment="1">
      <alignment horizontal="right" vertical="center"/>
    </xf>
    <xf numFmtId="3" fontId="4" fillId="0" borderId="1" xfId="17" applyNumberFormat="1" applyFont="1" applyFill="1" applyBorder="1" applyAlignment="1" applyProtection="1">
      <alignment vertical="center"/>
      <protection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64" fontId="7" fillId="0" borderId="1" xfId="0" applyNumberFormat="1" applyFont="1" applyBorder="1" applyAlignment="1" quotePrefix="1">
      <alignment horizontal="center"/>
    </xf>
    <xf numFmtId="0" fontId="10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43" fontId="4" fillId="0" borderId="1" xfId="15" applyNumberFormat="1" applyFont="1" applyBorder="1" applyAlignment="1">
      <alignment/>
    </xf>
    <xf numFmtId="2" fontId="4" fillId="0" borderId="1" xfId="15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0" fontId="4" fillId="0" borderId="1" xfId="0" applyFont="1" applyBorder="1" applyAlignment="1" quotePrefix="1">
      <alignment horizontal="center"/>
    </xf>
    <xf numFmtId="167" fontId="4" fillId="0" borderId="1" xfId="15" applyNumberFormat="1" applyFont="1" applyBorder="1" applyAlignment="1">
      <alignment horizontal="right" vertical="center"/>
    </xf>
    <xf numFmtId="43" fontId="4" fillId="0" borderId="1" xfId="15" applyFont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166" fontId="7" fillId="0" borderId="1" xfId="15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165" fontId="10" fillId="0" borderId="1" xfId="15" applyNumberFormat="1" applyFont="1" applyBorder="1" applyAlignment="1">
      <alignment horizontal="right" vertical="center"/>
    </xf>
    <xf numFmtId="165" fontId="10" fillId="0" borderId="1" xfId="15" applyNumberFormat="1" applyFont="1" applyBorder="1" applyAlignment="1">
      <alignment/>
    </xf>
    <xf numFmtId="43" fontId="10" fillId="0" borderId="1" xfId="15" applyFont="1" applyBorder="1" applyAlignment="1">
      <alignment horizontal="right" vertical="center"/>
    </xf>
    <xf numFmtId="43" fontId="10" fillId="0" borderId="1" xfId="15" applyNumberFormat="1" applyFont="1" applyBorder="1" applyAlignment="1">
      <alignment horizontal="right" vertical="center"/>
    </xf>
    <xf numFmtId="166" fontId="4" fillId="0" borderId="1" xfId="15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165" fontId="4" fillId="0" borderId="1" xfId="15" applyNumberFormat="1" applyFont="1" applyBorder="1" applyAlignment="1">
      <alignment vertical="center"/>
    </xf>
    <xf numFmtId="3" fontId="4" fillId="0" borderId="1" xfId="17" applyNumberFormat="1" applyFont="1" applyFill="1" applyBorder="1" applyAlignment="1" applyProtection="1" quotePrefix="1">
      <alignment vertical="center"/>
      <protection/>
    </xf>
    <xf numFmtId="165" fontId="12" fillId="0" borderId="1" xfId="15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5" fontId="13" fillId="0" borderId="0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43" fontId="10" fillId="0" borderId="0" xfId="15" applyFont="1" applyBorder="1" applyAlignment="1">
      <alignment horizontal="right" vertical="center"/>
    </xf>
    <xf numFmtId="166" fontId="4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66" fontId="3" fillId="0" borderId="0" xfId="15" applyNumberFormat="1" applyFont="1" applyBorder="1" applyAlignment="1">
      <alignment/>
    </xf>
    <xf numFmtId="165" fontId="10" fillId="0" borderId="1" xfId="15" applyNumberFormat="1" applyFont="1" applyBorder="1" applyAlignment="1">
      <alignment horizontal="center" vertical="center"/>
    </xf>
    <xf numFmtId="165" fontId="4" fillId="0" borderId="1" xfId="15" applyNumberFormat="1" applyFont="1" applyBorder="1" applyAlignment="1">
      <alignment horizontal="center" vertical="center"/>
    </xf>
    <xf numFmtId="43" fontId="10" fillId="0" borderId="1" xfId="15" applyFont="1" applyBorder="1" applyAlignment="1">
      <alignment horizontal="center" vertical="center"/>
    </xf>
    <xf numFmtId="43" fontId="4" fillId="0" borderId="1" xfId="15" applyFont="1" applyBorder="1" applyAlignment="1">
      <alignment horizontal="center" vertical="center"/>
    </xf>
    <xf numFmtId="43" fontId="4" fillId="0" borderId="1" xfId="15" applyNumberFormat="1" applyFont="1" applyBorder="1" applyAlignment="1">
      <alignment horizontal="center" vertical="center"/>
    </xf>
    <xf numFmtId="165" fontId="10" fillId="0" borderId="7" xfId="15" applyNumberFormat="1" applyFont="1" applyBorder="1" applyAlignment="1">
      <alignment horizontal="center" vertical="center"/>
    </xf>
    <xf numFmtId="165" fontId="4" fillId="0" borderId="7" xfId="15" applyNumberFormat="1" applyFont="1" applyBorder="1" applyAlignment="1">
      <alignment horizontal="center" vertical="center"/>
    </xf>
    <xf numFmtId="43" fontId="10" fillId="0" borderId="7" xfId="15" applyFont="1" applyBorder="1" applyAlignment="1">
      <alignment horizontal="center" vertical="center"/>
    </xf>
    <xf numFmtId="166" fontId="4" fillId="0" borderId="7" xfId="15" applyNumberFormat="1" applyFont="1" applyBorder="1" applyAlignment="1">
      <alignment horizontal="center" vertical="center"/>
    </xf>
    <xf numFmtId="43" fontId="4" fillId="0" borderId="7" xfId="15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7" fillId="0" borderId="9" xfId="15" applyNumberFormat="1" applyFont="1" applyBorder="1" applyAlignment="1">
      <alignment horizontal="center" vertical="center" wrapText="1"/>
    </xf>
    <xf numFmtId="43" fontId="7" fillId="0" borderId="10" xfId="15" applyNumberFormat="1" applyFont="1" applyBorder="1" applyAlignment="1">
      <alignment horizontal="center" vertical="center" wrapText="1"/>
    </xf>
    <xf numFmtId="165" fontId="7" fillId="0" borderId="2" xfId="15" applyNumberFormat="1" applyFont="1" applyBorder="1" applyAlignment="1">
      <alignment horizontal="center" vertical="center" wrapText="1"/>
    </xf>
    <xf numFmtId="166" fontId="7" fillId="0" borderId="9" xfId="15" applyNumberFormat="1" applyFont="1" applyBorder="1" applyAlignment="1">
      <alignment horizontal="center" vertical="center" wrapText="1"/>
    </xf>
    <xf numFmtId="166" fontId="7" fillId="0" borderId="10" xfId="15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omma 6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6.57421875" style="0" customWidth="1"/>
    <col min="2" max="2" width="31.140625" style="0" customWidth="1"/>
    <col min="4" max="4" width="14.421875" style="0" bestFit="1" customWidth="1"/>
    <col min="5" max="5" width="12.8515625" style="0" customWidth="1"/>
    <col min="6" max="6" width="13.00390625" style="0" customWidth="1"/>
    <col min="7" max="7" width="12.28125" style="0" customWidth="1"/>
    <col min="8" max="8" width="12.8515625" style="0" customWidth="1"/>
    <col min="9" max="10" width="11.421875" style="0" customWidth="1"/>
  </cols>
  <sheetData>
    <row r="1" spans="4:5" ht="12.75">
      <c r="D1" s="1"/>
      <c r="E1" s="1"/>
    </row>
    <row r="2" spans="1:10" ht="15.75">
      <c r="A2" s="138" t="s">
        <v>0</v>
      </c>
      <c r="B2" s="138"/>
      <c r="C2" s="138"/>
      <c r="D2" s="138"/>
      <c r="E2" s="2"/>
      <c r="F2" s="3"/>
      <c r="G2" s="4"/>
      <c r="H2" s="4"/>
      <c r="I2" s="4"/>
      <c r="J2" s="4"/>
    </row>
    <row r="3" spans="1:10" ht="15.75">
      <c r="A3" s="5"/>
      <c r="B3" s="6"/>
      <c r="C3" s="7"/>
      <c r="D3" s="2"/>
      <c r="E3" s="8"/>
      <c r="F3" s="3"/>
      <c r="G3" s="3"/>
      <c r="H3" s="9"/>
      <c r="I3" s="9"/>
      <c r="J3" s="9"/>
    </row>
    <row r="4" spans="1:10" ht="18.7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4:7" ht="12.75">
      <c r="D5" s="1"/>
      <c r="E5" s="1"/>
      <c r="F5" s="10"/>
      <c r="G5" s="11"/>
    </row>
    <row r="6" spans="1:10" ht="14.25">
      <c r="A6" s="140" t="s">
        <v>2</v>
      </c>
      <c r="B6" s="142" t="s">
        <v>3</v>
      </c>
      <c r="C6" s="142" t="s">
        <v>4</v>
      </c>
      <c r="D6" s="144" t="s">
        <v>5</v>
      </c>
      <c r="E6" s="146" t="s">
        <v>6</v>
      </c>
      <c r="F6" s="146"/>
      <c r="G6" s="147" t="s">
        <v>7</v>
      </c>
      <c r="H6" s="149" t="s">
        <v>8</v>
      </c>
      <c r="I6" s="150"/>
      <c r="J6" s="151"/>
    </row>
    <row r="7" spans="1:10" ht="42.75">
      <c r="A7" s="141"/>
      <c r="B7" s="143"/>
      <c r="C7" s="143"/>
      <c r="D7" s="145"/>
      <c r="E7" s="13" t="s">
        <v>9</v>
      </c>
      <c r="F7" s="14" t="s">
        <v>10</v>
      </c>
      <c r="G7" s="148"/>
      <c r="H7" s="15" t="s">
        <v>11</v>
      </c>
      <c r="I7" s="15" t="s">
        <v>12</v>
      </c>
      <c r="J7" s="15" t="s">
        <v>13</v>
      </c>
    </row>
    <row r="8" spans="1:10" ht="14.25">
      <c r="A8" s="12" t="s">
        <v>14</v>
      </c>
      <c r="B8" s="16" t="s">
        <v>15</v>
      </c>
      <c r="C8" s="16"/>
      <c r="D8" s="17"/>
      <c r="E8" s="18"/>
      <c r="F8" s="19"/>
      <c r="G8" s="20"/>
      <c r="H8" s="21"/>
      <c r="I8" s="22"/>
      <c r="J8" s="22"/>
    </row>
    <row r="9" spans="1:10" ht="14.25">
      <c r="A9" s="12"/>
      <c r="B9" s="23" t="s">
        <v>16</v>
      </c>
      <c r="C9" s="12" t="s">
        <v>17</v>
      </c>
      <c r="D9" s="24">
        <f>D10+D14+D15</f>
        <v>7619.145</v>
      </c>
      <c r="E9" s="25">
        <f>E10+E14+E15</f>
        <v>8170</v>
      </c>
      <c r="F9" s="24">
        <f>F10+F14+F15</f>
        <v>8066.854000000001</v>
      </c>
      <c r="G9" s="25">
        <f>G10+G14+G15</f>
        <v>8613.001</v>
      </c>
      <c r="H9" s="26">
        <f aca="true" t="shared" si="0" ref="H9:H30">+F9/E9*100</f>
        <v>98.73750305997554</v>
      </c>
      <c r="I9" s="26">
        <f aca="true" t="shared" si="1" ref="I9:I30">+F9/D9*100</f>
        <v>105.8761055210263</v>
      </c>
      <c r="J9" s="24">
        <f aca="true" t="shared" si="2" ref="J9:J30">+G9/F9*100</f>
        <v>106.77026012866972</v>
      </c>
    </row>
    <row r="10" spans="1:10" ht="15">
      <c r="A10" s="27"/>
      <c r="B10" s="28" t="s">
        <v>18</v>
      </c>
      <c r="C10" s="12" t="s">
        <v>19</v>
      </c>
      <c r="D10" s="24">
        <f>D11+D12+D13</f>
        <v>5361.785</v>
      </c>
      <c r="E10" s="29">
        <f>SUM(E11:E13)</f>
        <v>5370</v>
      </c>
      <c r="F10" s="24">
        <f>F11+F12+F13</f>
        <v>5470.8460000000005</v>
      </c>
      <c r="G10" s="25">
        <f>G11+G12+G13</f>
        <v>5588.001</v>
      </c>
      <c r="H10" s="26">
        <f t="shared" si="0"/>
        <v>101.87795158286778</v>
      </c>
      <c r="I10" s="26">
        <f t="shared" si="1"/>
        <v>102.03404276747389</v>
      </c>
      <c r="J10" s="24">
        <f t="shared" si="2"/>
        <v>102.14144210968468</v>
      </c>
    </row>
    <row r="11" spans="1:10" ht="15">
      <c r="A11" s="27"/>
      <c r="B11" s="30" t="s">
        <v>20</v>
      </c>
      <c r="C11" s="31" t="s">
        <v>19</v>
      </c>
      <c r="D11" s="32">
        <v>3893.722</v>
      </c>
      <c r="E11" s="33">
        <v>3891</v>
      </c>
      <c r="F11" s="34">
        <v>4130.313</v>
      </c>
      <c r="G11" s="33">
        <v>4303.932</v>
      </c>
      <c r="H11" s="35">
        <f t="shared" si="0"/>
        <v>106.15042405551272</v>
      </c>
      <c r="I11" s="35">
        <f t="shared" si="1"/>
        <v>106.07621704888021</v>
      </c>
      <c r="J11" s="36">
        <f t="shared" si="2"/>
        <v>104.20353130622304</v>
      </c>
    </row>
    <row r="12" spans="1:10" ht="15">
      <c r="A12" s="27"/>
      <c r="B12" s="30" t="s">
        <v>21</v>
      </c>
      <c r="C12" s="31" t="s">
        <v>19</v>
      </c>
      <c r="D12" s="32">
        <v>761.982</v>
      </c>
      <c r="E12" s="33">
        <v>769</v>
      </c>
      <c r="F12" s="34">
        <v>770.533</v>
      </c>
      <c r="G12" s="33">
        <v>774.069</v>
      </c>
      <c r="H12" s="35">
        <f t="shared" si="0"/>
        <v>100.19934980494149</v>
      </c>
      <c r="I12" s="35">
        <f t="shared" si="1"/>
        <v>101.12220498646951</v>
      </c>
      <c r="J12" s="36">
        <f t="shared" si="2"/>
        <v>100.45890312290322</v>
      </c>
    </row>
    <row r="13" spans="1:10" ht="15">
      <c r="A13" s="27"/>
      <c r="B13" s="30" t="s">
        <v>22</v>
      </c>
      <c r="C13" s="31" t="s">
        <v>19</v>
      </c>
      <c r="D13" s="32">
        <v>706.081</v>
      </c>
      <c r="E13" s="33">
        <v>710</v>
      </c>
      <c r="F13" s="34">
        <v>570</v>
      </c>
      <c r="G13" s="33">
        <v>510</v>
      </c>
      <c r="H13" s="35">
        <f t="shared" si="0"/>
        <v>80.28169014084507</v>
      </c>
      <c r="I13" s="35">
        <f t="shared" si="1"/>
        <v>80.72728199739123</v>
      </c>
      <c r="J13" s="36">
        <f t="shared" si="2"/>
        <v>89.47368421052632</v>
      </c>
    </row>
    <row r="14" spans="1:10" ht="15">
      <c r="A14" s="27"/>
      <c r="B14" s="28" t="s">
        <v>23</v>
      </c>
      <c r="C14" s="12" t="s">
        <v>19</v>
      </c>
      <c r="D14" s="37">
        <v>97.185</v>
      </c>
      <c r="E14" s="38">
        <v>95</v>
      </c>
      <c r="F14" s="37">
        <v>99.884</v>
      </c>
      <c r="G14" s="38">
        <v>100</v>
      </c>
      <c r="H14" s="26">
        <f t="shared" si="0"/>
        <v>105.14105263157896</v>
      </c>
      <c r="I14" s="26">
        <f t="shared" si="1"/>
        <v>102.77717754797551</v>
      </c>
      <c r="J14" s="24">
        <f t="shared" si="2"/>
        <v>100.11613471627088</v>
      </c>
    </row>
    <row r="15" spans="1:10" ht="15">
      <c r="A15" s="27"/>
      <c r="B15" s="28" t="s">
        <v>24</v>
      </c>
      <c r="C15" s="12" t="s">
        <v>19</v>
      </c>
      <c r="D15" s="39">
        <f>D16+D17+D18+D19</f>
        <v>2160.175</v>
      </c>
      <c r="E15" s="40">
        <f>E16+E17+E18+E19</f>
        <v>2705</v>
      </c>
      <c r="F15" s="39">
        <f>F16+F17+F18+F19</f>
        <v>2496.1240000000003</v>
      </c>
      <c r="G15" s="40">
        <f>G16+G17+G18+G19</f>
        <v>2925</v>
      </c>
      <c r="H15" s="26">
        <f t="shared" si="0"/>
        <v>92.27815157116453</v>
      </c>
      <c r="I15" s="26">
        <f t="shared" si="1"/>
        <v>115.55193444975522</v>
      </c>
      <c r="J15" s="24">
        <f t="shared" si="2"/>
        <v>117.18167847430657</v>
      </c>
    </row>
    <row r="16" spans="1:10" ht="15">
      <c r="A16" s="27"/>
      <c r="B16" s="30" t="s">
        <v>25</v>
      </c>
      <c r="C16" s="31" t="s">
        <v>19</v>
      </c>
      <c r="D16" s="41">
        <v>407.369</v>
      </c>
      <c r="E16" s="42">
        <v>405</v>
      </c>
      <c r="F16" s="41">
        <v>452.362</v>
      </c>
      <c r="G16" s="42">
        <v>442</v>
      </c>
      <c r="H16" s="35">
        <f t="shared" si="0"/>
        <v>111.69432098765432</v>
      </c>
      <c r="I16" s="35">
        <f t="shared" si="1"/>
        <v>111.04477758494143</v>
      </c>
      <c r="J16" s="36">
        <f t="shared" si="2"/>
        <v>97.70935666567925</v>
      </c>
    </row>
    <row r="17" spans="1:10" ht="15">
      <c r="A17" s="27"/>
      <c r="B17" s="30" t="s">
        <v>26</v>
      </c>
      <c r="C17" s="31" t="s">
        <v>19</v>
      </c>
      <c r="D17" s="41">
        <v>211.051</v>
      </c>
      <c r="E17" s="42">
        <v>140</v>
      </c>
      <c r="F17" s="41">
        <v>145.022</v>
      </c>
      <c r="G17" s="42">
        <v>136.68</v>
      </c>
      <c r="H17" s="35">
        <f t="shared" si="0"/>
        <v>103.58714285714285</v>
      </c>
      <c r="I17" s="35">
        <f t="shared" si="1"/>
        <v>68.71419704242102</v>
      </c>
      <c r="J17" s="36">
        <f t="shared" si="2"/>
        <v>94.24776930396769</v>
      </c>
    </row>
    <row r="18" spans="1:10" ht="15">
      <c r="A18" s="27"/>
      <c r="B18" s="30" t="s">
        <v>27</v>
      </c>
      <c r="C18" s="31" t="s">
        <v>19</v>
      </c>
      <c r="D18" s="41">
        <v>1316.895</v>
      </c>
      <c r="E18" s="42">
        <v>1980</v>
      </c>
      <c r="F18" s="41">
        <v>1678.657</v>
      </c>
      <c r="G18" s="42">
        <v>2146.32</v>
      </c>
      <c r="H18" s="35">
        <f t="shared" si="0"/>
        <v>84.78065656565657</v>
      </c>
      <c r="I18" s="35">
        <f t="shared" si="1"/>
        <v>127.47083100778724</v>
      </c>
      <c r="J18" s="36">
        <f t="shared" si="2"/>
        <v>127.85935423377141</v>
      </c>
    </row>
    <row r="19" spans="1:10" ht="15">
      <c r="A19" s="27"/>
      <c r="B19" s="30" t="s">
        <v>28</v>
      </c>
      <c r="C19" s="31" t="s">
        <v>19</v>
      </c>
      <c r="D19" s="41">
        <v>224.86</v>
      </c>
      <c r="E19" s="42">
        <v>180</v>
      </c>
      <c r="F19" s="41">
        <v>220.083</v>
      </c>
      <c r="G19" s="42">
        <v>200</v>
      </c>
      <c r="H19" s="35">
        <f t="shared" si="0"/>
        <v>122.26833333333333</v>
      </c>
      <c r="I19" s="35">
        <f t="shared" si="1"/>
        <v>97.87556701947878</v>
      </c>
      <c r="J19" s="36">
        <f t="shared" si="2"/>
        <v>90.87480632306902</v>
      </c>
    </row>
    <row r="20" spans="1:10" ht="15">
      <c r="A20" s="27"/>
      <c r="B20" s="23" t="s">
        <v>29</v>
      </c>
      <c r="C20" s="12" t="s">
        <v>17</v>
      </c>
      <c r="D20" s="38">
        <f>+D21+D25+D26</f>
        <v>22510.422</v>
      </c>
      <c r="E20" s="38">
        <f>+E21+E25+E26</f>
        <v>23946</v>
      </c>
      <c r="F20" s="43">
        <f>+F21+F25+F26</f>
        <v>24013.675</v>
      </c>
      <c r="G20" s="38">
        <v>25440.8651795</v>
      </c>
      <c r="H20" s="26">
        <f t="shared" si="0"/>
        <v>100.28261505053035</v>
      </c>
      <c r="I20" s="26">
        <f t="shared" si="1"/>
        <v>106.67803118040169</v>
      </c>
      <c r="J20" s="24">
        <f t="shared" si="2"/>
        <v>105.94323933966791</v>
      </c>
    </row>
    <row r="21" spans="1:10" ht="15">
      <c r="A21" s="27"/>
      <c r="B21" s="28" t="s">
        <v>18</v>
      </c>
      <c r="C21" s="12" t="s">
        <v>19</v>
      </c>
      <c r="D21" s="38">
        <f>SUM(D22:D24)</f>
        <v>17308.5</v>
      </c>
      <c r="E21" s="38">
        <f>SUM(E22:E24)</f>
        <v>17359</v>
      </c>
      <c r="F21" s="43">
        <f>SUM(F22:F24)</f>
        <v>17633.585</v>
      </c>
      <c r="G21" s="38">
        <v>18009.7041795</v>
      </c>
      <c r="H21" s="26">
        <f t="shared" si="0"/>
        <v>101.58180194711677</v>
      </c>
      <c r="I21" s="26">
        <f t="shared" si="1"/>
        <v>101.878181240431</v>
      </c>
      <c r="J21" s="24">
        <f t="shared" si="2"/>
        <v>102.13297057575078</v>
      </c>
    </row>
    <row r="22" spans="1:10" ht="15">
      <c r="A22" s="27"/>
      <c r="B22" s="30" t="s">
        <v>20</v>
      </c>
      <c r="C22" s="31" t="s">
        <v>19</v>
      </c>
      <c r="D22" s="44">
        <v>12733.4</v>
      </c>
      <c r="E22" s="42">
        <v>12633</v>
      </c>
      <c r="F22" s="41">
        <v>13266.046</v>
      </c>
      <c r="G22" s="45">
        <v>13414.919685</v>
      </c>
      <c r="H22" s="35">
        <f t="shared" si="0"/>
        <v>105.01105042349404</v>
      </c>
      <c r="I22" s="35">
        <f t="shared" si="1"/>
        <v>104.18306186878603</v>
      </c>
      <c r="J22" s="36">
        <f t="shared" si="2"/>
        <v>101.12221595643496</v>
      </c>
    </row>
    <row r="23" spans="1:10" ht="15">
      <c r="A23" s="27"/>
      <c r="B23" s="30" t="s">
        <v>21</v>
      </c>
      <c r="C23" s="31" t="s">
        <v>19</v>
      </c>
      <c r="D23" s="44">
        <v>2920.1</v>
      </c>
      <c r="E23" s="42">
        <v>3226</v>
      </c>
      <c r="F23" s="41">
        <v>2682.539</v>
      </c>
      <c r="G23" s="45">
        <v>3244.7844944999997</v>
      </c>
      <c r="H23" s="35">
        <f t="shared" si="0"/>
        <v>83.15371977681339</v>
      </c>
      <c r="I23" s="35">
        <f t="shared" si="1"/>
        <v>91.86462792370126</v>
      </c>
      <c r="J23" s="36">
        <f t="shared" si="2"/>
        <v>120.95945276098502</v>
      </c>
    </row>
    <row r="24" spans="1:10" ht="15">
      <c r="A24" s="27"/>
      <c r="B24" s="30" t="s">
        <v>22</v>
      </c>
      <c r="C24" s="31" t="s">
        <v>19</v>
      </c>
      <c r="D24" s="44">
        <v>1655</v>
      </c>
      <c r="E24" s="42">
        <v>1500</v>
      </c>
      <c r="F24" s="41">
        <v>1685</v>
      </c>
      <c r="G24" s="45">
        <v>1350</v>
      </c>
      <c r="H24" s="35">
        <f t="shared" si="0"/>
        <v>112.33333333333333</v>
      </c>
      <c r="I24" s="35">
        <f t="shared" si="1"/>
        <v>101.81268882175227</v>
      </c>
      <c r="J24" s="36">
        <f t="shared" si="2"/>
        <v>80.1186943620178</v>
      </c>
    </row>
    <row r="25" spans="1:10" ht="15">
      <c r="A25" s="27"/>
      <c r="B25" s="28" t="s">
        <v>23</v>
      </c>
      <c r="C25" s="12" t="s">
        <v>19</v>
      </c>
      <c r="D25" s="46">
        <v>265</v>
      </c>
      <c r="E25" s="38">
        <v>280</v>
      </c>
      <c r="F25" s="37">
        <v>285.554</v>
      </c>
      <c r="G25" s="47">
        <v>286</v>
      </c>
      <c r="H25" s="26">
        <f t="shared" si="0"/>
        <v>101.98357142857142</v>
      </c>
      <c r="I25" s="26">
        <f t="shared" si="1"/>
        <v>107.75622641509432</v>
      </c>
      <c r="J25" s="24">
        <f t="shared" si="2"/>
        <v>100.15618762125553</v>
      </c>
    </row>
    <row r="26" spans="1:10" ht="15">
      <c r="A26" s="27"/>
      <c r="B26" s="28" t="s">
        <v>24</v>
      </c>
      <c r="C26" s="12" t="s">
        <v>19</v>
      </c>
      <c r="D26" s="46">
        <f>SUM(D27:D30)</f>
        <v>4936.922</v>
      </c>
      <c r="E26" s="46">
        <f>SUM(E27:E30)</f>
        <v>6307</v>
      </c>
      <c r="F26" s="48">
        <f>SUM(F27:F30)</f>
        <v>6094.536</v>
      </c>
      <c r="G26" s="46">
        <v>7145.160999999999</v>
      </c>
      <c r="H26" s="26">
        <f t="shared" si="0"/>
        <v>96.63129855715871</v>
      </c>
      <c r="I26" s="26">
        <f t="shared" si="1"/>
        <v>123.44809174623379</v>
      </c>
      <c r="J26" s="24">
        <f t="shared" si="2"/>
        <v>117.23880210076696</v>
      </c>
    </row>
    <row r="27" spans="1:10" ht="15">
      <c r="A27" s="27"/>
      <c r="B27" s="30" t="s">
        <v>25</v>
      </c>
      <c r="C27" s="31" t="s">
        <v>19</v>
      </c>
      <c r="D27" s="49">
        <v>970.502</v>
      </c>
      <c r="E27" s="42">
        <v>1232</v>
      </c>
      <c r="F27" s="41">
        <v>890</v>
      </c>
      <c r="G27" s="45">
        <v>1056.011</v>
      </c>
      <c r="H27" s="35">
        <f t="shared" si="0"/>
        <v>72.24025974025975</v>
      </c>
      <c r="I27" s="35">
        <f t="shared" si="1"/>
        <v>91.70511755771756</v>
      </c>
      <c r="J27" s="36">
        <f t="shared" si="2"/>
        <v>118.6529213483146</v>
      </c>
    </row>
    <row r="28" spans="1:10" ht="15">
      <c r="A28" s="27"/>
      <c r="B28" s="30" t="s">
        <v>26</v>
      </c>
      <c r="C28" s="31" t="s">
        <v>19</v>
      </c>
      <c r="D28" s="49">
        <v>547.164</v>
      </c>
      <c r="E28" s="42">
        <v>495</v>
      </c>
      <c r="F28" s="41">
        <v>612.6</v>
      </c>
      <c r="G28" s="45">
        <v>596.3</v>
      </c>
      <c r="H28" s="35">
        <f t="shared" si="0"/>
        <v>123.75757575757575</v>
      </c>
      <c r="I28" s="35">
        <f t="shared" si="1"/>
        <v>111.9591201175516</v>
      </c>
      <c r="J28" s="36">
        <f t="shared" si="2"/>
        <v>97.33920992491021</v>
      </c>
    </row>
    <row r="29" spans="1:10" ht="15">
      <c r="A29" s="27"/>
      <c r="B29" s="30" t="s">
        <v>27</v>
      </c>
      <c r="C29" s="31" t="s">
        <v>19</v>
      </c>
      <c r="D29" s="50">
        <v>3387.256</v>
      </c>
      <c r="E29" s="42">
        <v>4530</v>
      </c>
      <c r="F29" s="41">
        <v>4551.936</v>
      </c>
      <c r="G29" s="45">
        <v>5422.85</v>
      </c>
      <c r="H29" s="35">
        <f t="shared" si="0"/>
        <v>100.48423841059602</v>
      </c>
      <c r="I29" s="35">
        <f t="shared" si="1"/>
        <v>134.3841740925398</v>
      </c>
      <c r="J29" s="36">
        <f t="shared" si="2"/>
        <v>119.13282612057816</v>
      </c>
    </row>
    <row r="30" spans="1:10" ht="15">
      <c r="A30" s="27"/>
      <c r="B30" s="30" t="s">
        <v>28</v>
      </c>
      <c r="C30" s="31" t="s">
        <v>19</v>
      </c>
      <c r="D30" s="50">
        <v>32</v>
      </c>
      <c r="E30" s="42">
        <v>50</v>
      </c>
      <c r="F30" s="41">
        <v>40</v>
      </c>
      <c r="G30" s="45">
        <v>70</v>
      </c>
      <c r="H30" s="35">
        <f t="shared" si="0"/>
        <v>80</v>
      </c>
      <c r="I30" s="35">
        <f t="shared" si="1"/>
        <v>125</v>
      </c>
      <c r="J30" s="36">
        <f t="shared" si="2"/>
        <v>175</v>
      </c>
    </row>
    <row r="31" spans="1:10" ht="15">
      <c r="A31" s="51" t="s">
        <v>30</v>
      </c>
      <c r="B31" s="28" t="s">
        <v>31</v>
      </c>
      <c r="C31" s="31"/>
      <c r="D31" s="52"/>
      <c r="E31" s="53"/>
      <c r="F31" s="41"/>
      <c r="G31" s="45"/>
      <c r="H31" s="26"/>
      <c r="I31" s="26"/>
      <c r="J31" s="24"/>
    </row>
    <row r="32" spans="1:10" ht="15">
      <c r="A32" s="51" t="s">
        <v>32</v>
      </c>
      <c r="B32" s="28" t="s">
        <v>33</v>
      </c>
      <c r="C32" s="31"/>
      <c r="D32" s="53"/>
      <c r="E32" s="53"/>
      <c r="F32" s="41"/>
      <c r="G32" s="53"/>
      <c r="H32" s="26"/>
      <c r="I32" s="26"/>
      <c r="J32" s="24"/>
    </row>
    <row r="33" spans="1:10" ht="14.25">
      <c r="A33" s="51">
        <v>1</v>
      </c>
      <c r="B33" s="28" t="s">
        <v>34</v>
      </c>
      <c r="C33" s="12"/>
      <c r="D33" s="54"/>
      <c r="E33" s="55"/>
      <c r="F33" s="56"/>
      <c r="G33" s="56"/>
      <c r="H33" s="26"/>
      <c r="I33" s="26"/>
      <c r="J33" s="24"/>
    </row>
    <row r="34" spans="1:10" ht="15">
      <c r="A34" s="27"/>
      <c r="B34" s="57" t="s">
        <v>35</v>
      </c>
      <c r="C34" s="12" t="s">
        <v>36</v>
      </c>
      <c r="D34" s="58">
        <f>D39+D54</f>
        <v>282260.41000000003</v>
      </c>
      <c r="E34" s="58">
        <f>E39+E54</f>
        <v>283080</v>
      </c>
      <c r="F34" s="58">
        <f>F39+F54</f>
        <v>288777.55</v>
      </c>
      <c r="G34" s="58">
        <v>283080</v>
      </c>
      <c r="H34" s="26">
        <f>+F34/E34*100</f>
        <v>102.01269959022183</v>
      </c>
      <c r="I34" s="26">
        <f>+F34/D34*100</f>
        <v>102.30891041361414</v>
      </c>
      <c r="J34" s="24">
        <f>+G34/F34*100</f>
        <v>98.02701075620318</v>
      </c>
    </row>
    <row r="35" spans="1:10" ht="15">
      <c r="A35" s="27"/>
      <c r="B35" s="28" t="s">
        <v>37</v>
      </c>
      <c r="C35" s="12"/>
      <c r="D35" s="58"/>
      <c r="E35" s="58"/>
      <c r="F35" s="58"/>
      <c r="G35" s="58"/>
      <c r="H35" s="26"/>
      <c r="I35" s="26"/>
      <c r="J35" s="24"/>
    </row>
    <row r="36" spans="1:10" ht="15">
      <c r="A36" s="27"/>
      <c r="B36" s="28" t="s">
        <v>38</v>
      </c>
      <c r="C36" s="12" t="s">
        <v>36</v>
      </c>
      <c r="D36" s="58">
        <f>+D39+D57</f>
        <v>232880.41</v>
      </c>
      <c r="E36" s="58">
        <f>+E39+E57</f>
        <v>233300</v>
      </c>
      <c r="F36" s="58">
        <f>+F39+F57</f>
        <v>240777.31999999998</v>
      </c>
      <c r="G36" s="58">
        <v>233300</v>
      </c>
      <c r="H36" s="26">
        <f>+F36/E36*100</f>
        <v>103.2050235747964</v>
      </c>
      <c r="I36" s="26">
        <f>+F36/D36*100</f>
        <v>103.39097221616879</v>
      </c>
      <c r="J36" s="24">
        <f>+G36/F36*100</f>
        <v>96.89450817045395</v>
      </c>
    </row>
    <row r="37" spans="1:10" ht="15">
      <c r="A37" s="27"/>
      <c r="B37" s="28" t="s">
        <v>39</v>
      </c>
      <c r="C37" s="12" t="s">
        <v>40</v>
      </c>
      <c r="D37" s="58">
        <f>+D41+D58</f>
        <v>1284250.85</v>
      </c>
      <c r="E37" s="58">
        <f>+E41+E58</f>
        <v>1296420</v>
      </c>
      <c r="F37" s="58">
        <f>+F41+F58</f>
        <v>1303157.5562</v>
      </c>
      <c r="G37" s="58">
        <f>+G41+G58</f>
        <v>1281800</v>
      </c>
      <c r="H37" s="26">
        <f>+F37/E37*100</f>
        <v>100.51970474074761</v>
      </c>
      <c r="I37" s="26">
        <f>+F37/D37*100</f>
        <v>101.47219728918225</v>
      </c>
      <c r="J37" s="24">
        <f>+G37/F37*100</f>
        <v>98.36109178829624</v>
      </c>
    </row>
    <row r="38" spans="1:10" ht="14.25">
      <c r="A38" s="51" t="s">
        <v>41</v>
      </c>
      <c r="B38" s="12" t="s">
        <v>42</v>
      </c>
      <c r="C38" s="51"/>
      <c r="D38" s="59"/>
      <c r="E38" s="59"/>
      <c r="F38" s="60"/>
      <c r="G38" s="59"/>
      <c r="H38" s="26"/>
      <c r="I38" s="26"/>
      <c r="J38" s="24"/>
    </row>
    <row r="39" spans="1:10" ht="15">
      <c r="A39" s="27"/>
      <c r="B39" s="30" t="s">
        <v>43</v>
      </c>
      <c r="C39" s="27" t="s">
        <v>36</v>
      </c>
      <c r="D39" s="61">
        <f>+D43+D47+D51</f>
        <v>227427.41</v>
      </c>
      <c r="E39" s="61">
        <f>+E43+E47+E51</f>
        <v>227500</v>
      </c>
      <c r="F39" s="61">
        <f>+F43+F47+F51</f>
        <v>235503.41999999998</v>
      </c>
      <c r="G39" s="62">
        <f>+G43+G47+G51</f>
        <v>227500</v>
      </c>
      <c r="H39" s="35">
        <f>+F39/E39*100</f>
        <v>103.51798681318681</v>
      </c>
      <c r="I39" s="35">
        <f>+F39/D39*100</f>
        <v>103.55102755644097</v>
      </c>
      <c r="J39" s="36">
        <f>+G39/F39*100</f>
        <v>96.60156952285449</v>
      </c>
    </row>
    <row r="40" spans="1:10" ht="15">
      <c r="A40" s="27"/>
      <c r="B40" s="30" t="s">
        <v>44</v>
      </c>
      <c r="C40" s="27" t="s">
        <v>45</v>
      </c>
      <c r="D40" s="36">
        <f>+D41/D39</f>
        <v>5.531746810993451</v>
      </c>
      <c r="E40" s="36">
        <f>+E41/E39</f>
        <v>5.553230769230769</v>
      </c>
      <c r="F40" s="36">
        <f>+F41/F39</f>
        <v>5.413509493832404</v>
      </c>
      <c r="G40" s="36">
        <f>+G41/G39</f>
        <v>5.502857142857143</v>
      </c>
      <c r="H40" s="35">
        <f>+F40/E40*100</f>
        <v>97.48396417860879</v>
      </c>
      <c r="I40" s="35">
        <f>+F40/D40*100</f>
        <v>97.8625681687732</v>
      </c>
      <c r="J40" s="36">
        <f>+G40/F40*100</f>
        <v>101.65045704873211</v>
      </c>
    </row>
    <row r="41" spans="1:10" ht="15">
      <c r="A41" s="27"/>
      <c r="B41" s="30" t="s">
        <v>46</v>
      </c>
      <c r="C41" s="27" t="s">
        <v>40</v>
      </c>
      <c r="D41" s="61">
        <f>+D45+D49+D53</f>
        <v>1258070.85</v>
      </c>
      <c r="E41" s="61">
        <f>+E45+E49+E53</f>
        <v>1263360</v>
      </c>
      <c r="F41" s="61">
        <f>+F45+F49+F53</f>
        <v>1274900</v>
      </c>
      <c r="G41" s="61">
        <f>+G45+G49+G53</f>
        <v>1251900</v>
      </c>
      <c r="H41" s="35">
        <f>+F41/E41*100</f>
        <v>100.91343718338399</v>
      </c>
      <c r="I41" s="35">
        <f>+F41/D41*100</f>
        <v>101.33769493188719</v>
      </c>
      <c r="J41" s="36">
        <f>+G41/F41*100</f>
        <v>98.19593693623028</v>
      </c>
    </row>
    <row r="42" spans="1:10" ht="15">
      <c r="A42" s="27"/>
      <c r="B42" s="12" t="s">
        <v>47</v>
      </c>
      <c r="C42" s="63"/>
      <c r="D42" s="64"/>
      <c r="E42" s="65"/>
      <c r="F42" s="65"/>
      <c r="G42" s="62"/>
      <c r="H42" s="26"/>
      <c r="I42" s="35"/>
      <c r="J42" s="36"/>
    </row>
    <row r="43" spans="1:10" ht="15">
      <c r="A43" s="27"/>
      <c r="B43" s="30" t="s">
        <v>48</v>
      </c>
      <c r="C43" s="27" t="s">
        <v>36</v>
      </c>
      <c r="D43" s="61">
        <v>89006.96</v>
      </c>
      <c r="E43" s="61">
        <v>90500</v>
      </c>
      <c r="F43" s="66">
        <v>90388.42</v>
      </c>
      <c r="G43" s="62">
        <v>89500</v>
      </c>
      <c r="H43" s="35">
        <f>+F43/E43*100</f>
        <v>99.87670718232044</v>
      </c>
      <c r="I43" s="35">
        <f>+F43/D43*100</f>
        <v>101.55208087097907</v>
      </c>
      <c r="J43" s="36">
        <f>+G43/F43*100</f>
        <v>99.01710860749641</v>
      </c>
    </row>
    <row r="44" spans="1:10" ht="15">
      <c r="A44" s="27"/>
      <c r="B44" s="30" t="s">
        <v>44</v>
      </c>
      <c r="C44" s="27" t="s">
        <v>45</v>
      </c>
      <c r="D44" s="36">
        <f>+D45/D43</f>
        <v>5.174895086856129</v>
      </c>
      <c r="E44" s="36">
        <f>+E45/E43</f>
        <v>5.22</v>
      </c>
      <c r="F44" s="36">
        <f>+F45/F43</f>
        <v>5.1746119690995815</v>
      </c>
      <c r="G44" s="36">
        <f>+G45/G43</f>
        <v>5.2</v>
      </c>
      <c r="H44" s="35">
        <f>+F44/E44*100</f>
        <v>99.13049749232916</v>
      </c>
      <c r="I44" s="35">
        <f>+F44/D44*100</f>
        <v>99.99452901456367</v>
      </c>
      <c r="J44" s="36">
        <f>+G44/F44*100</f>
        <v>100.4906267571757</v>
      </c>
    </row>
    <row r="45" spans="1:10" ht="15">
      <c r="A45" s="27"/>
      <c r="B45" s="30" t="s">
        <v>46</v>
      </c>
      <c r="C45" s="27" t="s">
        <v>40</v>
      </c>
      <c r="D45" s="61">
        <v>460601.68</v>
      </c>
      <c r="E45" s="61">
        <v>472410</v>
      </c>
      <c r="F45" s="66">
        <v>467725</v>
      </c>
      <c r="G45" s="67">
        <v>465400</v>
      </c>
      <c r="H45" s="35">
        <f>+F45/E45*100</f>
        <v>99.00827670879109</v>
      </c>
      <c r="I45" s="35">
        <f>+F45/D45*100</f>
        <v>101.54652497142433</v>
      </c>
      <c r="J45" s="36">
        <f>+G45/F45*100</f>
        <v>99.50291303650648</v>
      </c>
    </row>
    <row r="46" spans="1:10" ht="15">
      <c r="A46" s="27"/>
      <c r="B46" s="68" t="s">
        <v>49</v>
      </c>
      <c r="C46" s="69"/>
      <c r="D46" s="61"/>
      <c r="E46" s="65"/>
      <c r="F46" s="61"/>
      <c r="G46" s="67"/>
      <c r="H46" s="35"/>
      <c r="I46" s="35"/>
      <c r="J46" s="36"/>
    </row>
    <row r="47" spans="1:10" ht="15">
      <c r="A47" s="27"/>
      <c r="B47" s="30" t="s">
        <v>50</v>
      </c>
      <c r="C47" s="27" t="s">
        <v>36</v>
      </c>
      <c r="D47" s="61">
        <v>58220.45</v>
      </c>
      <c r="E47" s="61">
        <v>56000</v>
      </c>
      <c r="F47" s="61">
        <v>64458</v>
      </c>
      <c r="G47" s="62">
        <v>58000</v>
      </c>
      <c r="H47" s="35">
        <f>+F47/E47*100</f>
        <v>115.10357142857144</v>
      </c>
      <c r="I47" s="35">
        <f>+F47/D47*100</f>
        <v>110.71367534946914</v>
      </c>
      <c r="J47" s="36">
        <f>+G47/F47*100</f>
        <v>89.98107294672499</v>
      </c>
    </row>
    <row r="48" spans="1:10" ht="15">
      <c r="A48" s="27"/>
      <c r="B48" s="30" t="s">
        <v>44</v>
      </c>
      <c r="C48" s="27" t="s">
        <v>45</v>
      </c>
      <c r="D48" s="36">
        <f>+D49/D47</f>
        <v>6.2285016690870645</v>
      </c>
      <c r="E48" s="36">
        <f>+E49/E47</f>
        <v>6.27</v>
      </c>
      <c r="F48" s="36">
        <f>+F49/F47</f>
        <v>6.035449439945391</v>
      </c>
      <c r="G48" s="36">
        <v>6.25</v>
      </c>
      <c r="H48" s="35">
        <f>+F48/E48*100</f>
        <v>96.25916172161709</v>
      </c>
      <c r="I48" s="35">
        <f>+F48/D48*100</f>
        <v>96.90050289141257</v>
      </c>
      <c r="J48" s="36">
        <f>+G48/F48*100</f>
        <v>103.55483982078641</v>
      </c>
    </row>
    <row r="49" spans="1:10" ht="15">
      <c r="A49" s="27"/>
      <c r="B49" s="30" t="s">
        <v>46</v>
      </c>
      <c r="C49" s="27" t="s">
        <v>40</v>
      </c>
      <c r="D49" s="61">
        <v>362626.17</v>
      </c>
      <c r="E49" s="61">
        <v>351120</v>
      </c>
      <c r="F49" s="61">
        <v>389033</v>
      </c>
      <c r="G49" s="67">
        <f>+G48*G47</f>
        <v>362500</v>
      </c>
      <c r="H49" s="35">
        <f>+F49/E49*100</f>
        <v>110.7977329687856</v>
      </c>
      <c r="I49" s="35">
        <f>+F49/D49*100</f>
        <v>107.28210818320146</v>
      </c>
      <c r="J49" s="36">
        <f>+G48/F49*100</f>
        <v>0.001606547516534587</v>
      </c>
    </row>
    <row r="50" spans="1:10" ht="15">
      <c r="A50" s="27"/>
      <c r="B50" s="12" t="s">
        <v>51</v>
      </c>
      <c r="C50" s="63"/>
      <c r="D50" s="36"/>
      <c r="E50" s="70"/>
      <c r="F50" s="36"/>
      <c r="G50" s="71"/>
      <c r="H50" s="35"/>
      <c r="I50" s="35"/>
      <c r="J50" s="36"/>
    </row>
    <row r="51" spans="1:10" ht="15">
      <c r="A51" s="27"/>
      <c r="B51" s="30" t="s">
        <v>52</v>
      </c>
      <c r="C51" s="27" t="s">
        <v>36</v>
      </c>
      <c r="D51" s="61">
        <v>80200</v>
      </c>
      <c r="E51" s="61">
        <v>81000</v>
      </c>
      <c r="F51" s="61">
        <v>80657</v>
      </c>
      <c r="G51" s="62">
        <v>80000</v>
      </c>
      <c r="H51" s="35">
        <f aca="true" t="shared" si="3" ref="H51:H79">+F51/E51*100</f>
        <v>99.57654320987655</v>
      </c>
      <c r="I51" s="35">
        <f aca="true" t="shared" si="4" ref="I51:I79">+F51/D51*100</f>
        <v>100.56982543640898</v>
      </c>
      <c r="J51" s="36">
        <f aca="true" t="shared" si="5" ref="J51:J79">+G51/F51*100</f>
        <v>99.18543957747002</v>
      </c>
    </row>
    <row r="52" spans="1:10" ht="15">
      <c r="A52" s="72"/>
      <c r="B52" s="73" t="s">
        <v>44</v>
      </c>
      <c r="C52" s="72" t="s">
        <v>45</v>
      </c>
      <c r="D52" s="74">
        <f>+D53/D51</f>
        <v>5.4219825436408975</v>
      </c>
      <c r="E52" s="74">
        <v>5.43</v>
      </c>
      <c r="F52" s="74">
        <f>+F53/F51</f>
        <v>5.184199759475309</v>
      </c>
      <c r="G52" s="74">
        <f>+G53/G51</f>
        <v>5.3</v>
      </c>
      <c r="H52" s="75">
        <f t="shared" si="3"/>
        <v>95.47329207136849</v>
      </c>
      <c r="I52" s="75">
        <f t="shared" si="4"/>
        <v>95.61446791368834</v>
      </c>
      <c r="J52" s="74">
        <f t="shared" si="5"/>
        <v>102.23371486241517</v>
      </c>
    </row>
    <row r="53" spans="1:10" ht="15">
      <c r="A53" s="27"/>
      <c r="B53" s="30" t="s">
        <v>46</v>
      </c>
      <c r="C53" s="27" t="s">
        <v>40</v>
      </c>
      <c r="D53" s="61">
        <v>434843</v>
      </c>
      <c r="E53" s="61">
        <v>439830</v>
      </c>
      <c r="F53" s="61">
        <v>418142</v>
      </c>
      <c r="G53" s="67">
        <f>+G51*5.3</f>
        <v>424000</v>
      </c>
      <c r="H53" s="35">
        <f t="shared" si="3"/>
        <v>95.06900393333788</v>
      </c>
      <c r="I53" s="35">
        <f t="shared" si="4"/>
        <v>96.15930347274764</v>
      </c>
      <c r="J53" s="36">
        <f t="shared" si="5"/>
        <v>101.4009594826638</v>
      </c>
    </row>
    <row r="54" spans="1:10" ht="14.25">
      <c r="A54" s="51" t="s">
        <v>53</v>
      </c>
      <c r="B54" s="28" t="s">
        <v>54</v>
      </c>
      <c r="C54" s="51" t="s">
        <v>36</v>
      </c>
      <c r="D54" s="25">
        <f>+D56+D65+D70+D77</f>
        <v>54833</v>
      </c>
      <c r="E54" s="25">
        <v>55580</v>
      </c>
      <c r="F54" s="25">
        <f>+F56+F65+F70+F77</f>
        <v>53274.13</v>
      </c>
      <c r="G54" s="25">
        <f>+G56+G65+G70+G77</f>
        <v>55630</v>
      </c>
      <c r="H54" s="26">
        <f t="shared" si="3"/>
        <v>95.85125944584382</v>
      </c>
      <c r="I54" s="26">
        <f t="shared" si="4"/>
        <v>97.15705870552405</v>
      </c>
      <c r="J54" s="24">
        <f t="shared" si="5"/>
        <v>104.42216512967929</v>
      </c>
    </row>
    <row r="55" spans="1:10" ht="14.25">
      <c r="A55" s="51"/>
      <c r="B55" s="28" t="s">
        <v>55</v>
      </c>
      <c r="C55" s="51" t="s">
        <v>40</v>
      </c>
      <c r="D55" s="25">
        <f>+D58+D60+D62+D64+D67+D69+D72+D74+D76</f>
        <v>1431025.3</v>
      </c>
      <c r="E55" s="25">
        <f>+E58+E60+E62+E64+E67+E69+E72+E74+E76</f>
        <v>1497990.5</v>
      </c>
      <c r="F55" s="25">
        <f>+F58+F60+F62+F64+F67+F69+F72+F74+F76</f>
        <v>1483011.773876</v>
      </c>
      <c r="G55" s="25">
        <f>+G58+G60+G62+G64+G67+G69+G72+G74+G76</f>
        <v>1491920</v>
      </c>
      <c r="H55" s="26">
        <f t="shared" si="3"/>
        <v>99.0000786971613</v>
      </c>
      <c r="I55" s="26">
        <f t="shared" si="4"/>
        <v>103.63281305201242</v>
      </c>
      <c r="J55" s="24">
        <f t="shared" si="5"/>
        <v>100.60068478760067</v>
      </c>
    </row>
    <row r="56" spans="1:10" ht="15">
      <c r="A56" s="27"/>
      <c r="B56" s="28" t="s">
        <v>56</v>
      </c>
      <c r="C56" s="51" t="s">
        <v>36</v>
      </c>
      <c r="D56" s="25">
        <f>+D57+D59+D61+D63</f>
        <v>9016</v>
      </c>
      <c r="E56" s="25">
        <v>9450</v>
      </c>
      <c r="F56" s="25">
        <f>+F57+F59+F61+F63</f>
        <v>8527.52</v>
      </c>
      <c r="G56" s="25">
        <f>+G57+G59+G61+G63</f>
        <v>8850</v>
      </c>
      <c r="H56" s="26">
        <f t="shared" si="3"/>
        <v>90.23830687830689</v>
      </c>
      <c r="I56" s="26">
        <f t="shared" si="4"/>
        <v>94.5820763087844</v>
      </c>
      <c r="J56" s="24">
        <f t="shared" si="5"/>
        <v>103.78163874139257</v>
      </c>
    </row>
    <row r="57" spans="1:10" ht="15">
      <c r="A57" s="27"/>
      <c r="B57" s="30" t="s">
        <v>57</v>
      </c>
      <c r="C57" s="27" t="s">
        <v>19</v>
      </c>
      <c r="D57" s="61">
        <v>5453</v>
      </c>
      <c r="E57" s="61">
        <v>5800</v>
      </c>
      <c r="F57" s="61">
        <v>5273.9</v>
      </c>
      <c r="G57" s="67">
        <v>5200</v>
      </c>
      <c r="H57" s="35">
        <f t="shared" si="3"/>
        <v>90.92931034482758</v>
      </c>
      <c r="I57" s="35">
        <f t="shared" si="4"/>
        <v>96.7155694113332</v>
      </c>
      <c r="J57" s="36">
        <f t="shared" si="5"/>
        <v>98.59875993098088</v>
      </c>
    </row>
    <row r="58" spans="1:10" ht="15">
      <c r="A58" s="27"/>
      <c r="B58" s="30" t="s">
        <v>58</v>
      </c>
      <c r="C58" s="27" t="s">
        <v>40</v>
      </c>
      <c r="D58" s="76">
        <v>26180</v>
      </c>
      <c r="E58" s="61">
        <v>33060</v>
      </c>
      <c r="F58" s="76">
        <f>+F57*5.358</f>
        <v>28257.556199999995</v>
      </c>
      <c r="G58" s="67">
        <f>+G57*5.75</f>
        <v>29900</v>
      </c>
      <c r="H58" s="35">
        <f t="shared" si="3"/>
        <v>85.47355172413792</v>
      </c>
      <c r="I58" s="35">
        <f t="shared" si="4"/>
        <v>107.93566157372038</v>
      </c>
      <c r="J58" s="36">
        <f t="shared" si="5"/>
        <v>105.81240567434492</v>
      </c>
    </row>
    <row r="59" spans="1:10" ht="15">
      <c r="A59" s="27"/>
      <c r="B59" s="30" t="s">
        <v>59</v>
      </c>
      <c r="C59" s="27" t="s">
        <v>36</v>
      </c>
      <c r="D59" s="61">
        <v>1755</v>
      </c>
      <c r="E59" s="61">
        <v>1850</v>
      </c>
      <c r="F59" s="61">
        <v>1589.27</v>
      </c>
      <c r="G59" s="77">
        <v>1750</v>
      </c>
      <c r="H59" s="35">
        <f t="shared" si="3"/>
        <v>85.90648648648649</v>
      </c>
      <c r="I59" s="35">
        <f t="shared" si="4"/>
        <v>90.55669515669516</v>
      </c>
      <c r="J59" s="36">
        <f t="shared" si="5"/>
        <v>110.11344831274737</v>
      </c>
    </row>
    <row r="60" spans="1:10" ht="15">
      <c r="A60" s="27"/>
      <c r="B60" s="30" t="s">
        <v>58</v>
      </c>
      <c r="C60" s="27" t="s">
        <v>40</v>
      </c>
      <c r="D60" s="76">
        <v>28900</v>
      </c>
      <c r="E60" s="61">
        <v>27509.5</v>
      </c>
      <c r="F60" s="76">
        <f>+F59*16.127</f>
        <v>25630.15729</v>
      </c>
      <c r="G60" s="77">
        <f>+G59*14.3</f>
        <v>25025</v>
      </c>
      <c r="H60" s="35">
        <f t="shared" si="3"/>
        <v>93.16838652102001</v>
      </c>
      <c r="I60" s="35">
        <f t="shared" si="4"/>
        <v>88.6856653633218</v>
      </c>
      <c r="J60" s="36">
        <f t="shared" si="5"/>
        <v>97.6388857736893</v>
      </c>
    </row>
    <row r="61" spans="1:10" ht="15">
      <c r="A61" s="27"/>
      <c r="B61" s="30" t="s">
        <v>60</v>
      </c>
      <c r="C61" s="27" t="s">
        <v>36</v>
      </c>
      <c r="D61" s="61">
        <v>1100</v>
      </c>
      <c r="E61" s="61">
        <v>1100</v>
      </c>
      <c r="F61" s="61">
        <v>1071.04</v>
      </c>
      <c r="G61" s="67">
        <v>1100</v>
      </c>
      <c r="H61" s="35">
        <f t="shared" si="3"/>
        <v>97.36727272727272</v>
      </c>
      <c r="I61" s="35">
        <f t="shared" si="4"/>
        <v>97.36727272727272</v>
      </c>
      <c r="J61" s="36">
        <f t="shared" si="5"/>
        <v>102.70391395279354</v>
      </c>
    </row>
    <row r="62" spans="1:10" ht="15">
      <c r="A62" s="27"/>
      <c r="B62" s="30" t="s">
        <v>58</v>
      </c>
      <c r="C62" s="27" t="s">
        <v>40</v>
      </c>
      <c r="D62" s="76">
        <v>16810</v>
      </c>
      <c r="E62" s="61">
        <v>15180</v>
      </c>
      <c r="F62" s="76">
        <f>+F61*15.006</f>
        <v>16072.02624</v>
      </c>
      <c r="G62" s="67">
        <f>+G61*13.05</f>
        <v>14355</v>
      </c>
      <c r="H62" s="35">
        <f t="shared" si="3"/>
        <v>105.8763256916996</v>
      </c>
      <c r="I62" s="35">
        <f t="shared" si="4"/>
        <v>95.60991219512195</v>
      </c>
      <c r="J62" s="36">
        <f t="shared" si="5"/>
        <v>89.31667846754337</v>
      </c>
    </row>
    <row r="63" spans="1:10" ht="15">
      <c r="A63" s="27"/>
      <c r="B63" s="30" t="s">
        <v>61</v>
      </c>
      <c r="C63" s="27" t="s">
        <v>36</v>
      </c>
      <c r="D63" s="61">
        <v>708</v>
      </c>
      <c r="E63" s="61">
        <v>700</v>
      </c>
      <c r="F63" s="61">
        <v>593.31</v>
      </c>
      <c r="G63" s="62">
        <v>800</v>
      </c>
      <c r="H63" s="35">
        <f t="shared" si="3"/>
        <v>84.75857142857141</v>
      </c>
      <c r="I63" s="35">
        <f t="shared" si="4"/>
        <v>83.80084745762711</v>
      </c>
      <c r="J63" s="36">
        <f t="shared" si="5"/>
        <v>134.83676324349835</v>
      </c>
    </row>
    <row r="64" spans="1:10" ht="15">
      <c r="A64" s="27"/>
      <c r="B64" s="30" t="s">
        <v>58</v>
      </c>
      <c r="C64" s="27" t="s">
        <v>40</v>
      </c>
      <c r="D64" s="61">
        <v>7133.42</v>
      </c>
      <c r="E64" s="61">
        <v>8155</v>
      </c>
      <c r="F64" s="61">
        <f>+F63*9.85</f>
        <v>5844.103499999999</v>
      </c>
      <c r="G64" s="62">
        <f>+G63*10.55</f>
        <v>8440</v>
      </c>
      <c r="H64" s="35">
        <f t="shared" si="3"/>
        <v>71.66282648681789</v>
      </c>
      <c r="I64" s="35">
        <f t="shared" si="4"/>
        <v>81.92568922059824</v>
      </c>
      <c r="J64" s="36">
        <f t="shared" si="5"/>
        <v>144.41907129125966</v>
      </c>
    </row>
    <row r="65" spans="1:10" ht="15">
      <c r="A65" s="27"/>
      <c r="B65" s="28" t="s">
        <v>62</v>
      </c>
      <c r="C65" s="51" t="s">
        <v>36</v>
      </c>
      <c r="D65" s="25">
        <f>+D66+D68</f>
        <v>30140</v>
      </c>
      <c r="E65" s="25">
        <v>31100</v>
      </c>
      <c r="F65" s="25">
        <f>+F66+F68</f>
        <v>28012.93</v>
      </c>
      <c r="G65" s="25">
        <f>+G66+G68</f>
        <v>30900</v>
      </c>
      <c r="H65" s="26">
        <f t="shared" si="3"/>
        <v>90.07372990353699</v>
      </c>
      <c r="I65" s="26">
        <f t="shared" si="4"/>
        <v>92.94270072992701</v>
      </c>
      <c r="J65" s="24">
        <f t="shared" si="5"/>
        <v>110.30620502746412</v>
      </c>
    </row>
    <row r="66" spans="1:10" ht="15">
      <c r="A66" s="27"/>
      <c r="B66" s="30" t="s">
        <v>63</v>
      </c>
      <c r="C66" s="27" t="s">
        <v>19</v>
      </c>
      <c r="D66" s="61">
        <v>29449</v>
      </c>
      <c r="E66" s="61">
        <v>30000</v>
      </c>
      <c r="F66" s="61">
        <v>27424.12</v>
      </c>
      <c r="G66" s="78">
        <v>30000</v>
      </c>
      <c r="H66" s="35">
        <f t="shared" si="3"/>
        <v>91.41373333333333</v>
      </c>
      <c r="I66" s="35">
        <f t="shared" si="4"/>
        <v>93.12411287310265</v>
      </c>
      <c r="J66" s="36">
        <f t="shared" si="5"/>
        <v>109.392753532292</v>
      </c>
    </row>
    <row r="67" spans="1:10" ht="15">
      <c r="A67" s="27"/>
      <c r="B67" s="30" t="s">
        <v>58</v>
      </c>
      <c r="C67" s="27" t="s">
        <v>40</v>
      </c>
      <c r="D67" s="61">
        <v>616826</v>
      </c>
      <c r="E67" s="61">
        <f>+E66*22.5</f>
        <v>675000</v>
      </c>
      <c r="F67" s="61">
        <f>+F66*22.9618</f>
        <v>629707.158616</v>
      </c>
      <c r="G67" s="61">
        <f>+G66*22.3</f>
        <v>669000</v>
      </c>
      <c r="H67" s="35">
        <f t="shared" si="3"/>
        <v>93.28994942459259</v>
      </c>
      <c r="I67" s="35">
        <f t="shared" si="4"/>
        <v>102.08829696154183</v>
      </c>
      <c r="J67" s="36">
        <f t="shared" si="5"/>
        <v>106.23985940867493</v>
      </c>
    </row>
    <row r="68" spans="1:10" ht="15">
      <c r="A68" s="27"/>
      <c r="B68" s="30" t="s">
        <v>64</v>
      </c>
      <c r="C68" s="27" t="s">
        <v>36</v>
      </c>
      <c r="D68" s="61">
        <v>691</v>
      </c>
      <c r="E68" s="61">
        <v>1100</v>
      </c>
      <c r="F68" s="61">
        <v>588.81</v>
      </c>
      <c r="G68" s="78">
        <v>900</v>
      </c>
      <c r="H68" s="35">
        <f t="shared" si="3"/>
        <v>53.52818181818181</v>
      </c>
      <c r="I68" s="35">
        <f t="shared" si="4"/>
        <v>85.21128798842257</v>
      </c>
      <c r="J68" s="36">
        <f t="shared" si="5"/>
        <v>152.85066490039233</v>
      </c>
    </row>
    <row r="69" spans="1:10" ht="15">
      <c r="A69" s="27"/>
      <c r="B69" s="30" t="s">
        <v>58</v>
      </c>
      <c r="C69" s="27" t="s">
        <v>40</v>
      </c>
      <c r="D69" s="61">
        <v>901.88</v>
      </c>
      <c r="E69" s="61">
        <v>1320</v>
      </c>
      <c r="F69" s="61">
        <f>+F68*1.81</f>
        <v>1065.7460999999998</v>
      </c>
      <c r="G69" s="78">
        <f>+G68*1.5</f>
        <v>1350</v>
      </c>
      <c r="H69" s="35">
        <f t="shared" si="3"/>
        <v>80.7383409090909</v>
      </c>
      <c r="I69" s="35">
        <f t="shared" si="4"/>
        <v>118.16939060628906</v>
      </c>
      <c r="J69" s="36">
        <f t="shared" si="5"/>
        <v>126.67182174065663</v>
      </c>
    </row>
    <row r="70" spans="1:10" ht="15">
      <c r="A70" s="27"/>
      <c r="B70" s="28" t="s">
        <v>65</v>
      </c>
      <c r="C70" s="51" t="s">
        <v>36</v>
      </c>
      <c r="D70" s="25">
        <f>+D71+D73+D75</f>
        <v>13535</v>
      </c>
      <c r="E70" s="25">
        <v>13050</v>
      </c>
      <c r="F70" s="25">
        <f>+F71+F73+F75</f>
        <v>13990.68</v>
      </c>
      <c r="G70" s="25">
        <f>+G71+G73+G75</f>
        <v>13800</v>
      </c>
      <c r="H70" s="26">
        <f t="shared" si="3"/>
        <v>107.20827586206896</v>
      </c>
      <c r="I70" s="26">
        <f t="shared" si="4"/>
        <v>103.36667898042113</v>
      </c>
      <c r="J70" s="24">
        <f t="shared" si="5"/>
        <v>98.63709269313571</v>
      </c>
    </row>
    <row r="71" spans="1:10" ht="15">
      <c r="A71" s="27"/>
      <c r="B71" s="30" t="s">
        <v>66</v>
      </c>
      <c r="C71" s="27" t="s">
        <v>36</v>
      </c>
      <c r="D71" s="61">
        <v>6665</v>
      </c>
      <c r="E71" s="61">
        <v>6600</v>
      </c>
      <c r="F71" s="61">
        <v>6782.62</v>
      </c>
      <c r="G71" s="78">
        <v>6300</v>
      </c>
      <c r="H71" s="35">
        <f t="shared" si="3"/>
        <v>102.7669696969697</v>
      </c>
      <c r="I71" s="35">
        <f t="shared" si="4"/>
        <v>101.76474118529633</v>
      </c>
      <c r="J71" s="36">
        <f t="shared" si="5"/>
        <v>92.88446057718109</v>
      </c>
    </row>
    <row r="72" spans="1:10" ht="15">
      <c r="A72" s="27"/>
      <c r="B72" s="30" t="s">
        <v>58</v>
      </c>
      <c r="C72" s="27" t="s">
        <v>40</v>
      </c>
      <c r="D72" s="76">
        <v>691670</v>
      </c>
      <c r="E72" s="61">
        <v>699600</v>
      </c>
      <c r="F72" s="76">
        <f>+F71*107.1756</f>
        <v>726931.368072</v>
      </c>
      <c r="G72" s="78">
        <f>+G71*110</f>
        <v>693000</v>
      </c>
      <c r="H72" s="35">
        <f t="shared" si="3"/>
        <v>103.90671356089194</v>
      </c>
      <c r="I72" s="35">
        <f t="shared" si="4"/>
        <v>105.09800455014675</v>
      </c>
      <c r="J72" s="36">
        <f t="shared" si="5"/>
        <v>95.33224599153091</v>
      </c>
    </row>
    <row r="73" spans="1:10" ht="15">
      <c r="A73" s="27"/>
      <c r="B73" s="30" t="s">
        <v>67</v>
      </c>
      <c r="C73" s="27" t="s">
        <v>36</v>
      </c>
      <c r="D73" s="61">
        <v>4662</v>
      </c>
      <c r="E73" s="61">
        <v>4950</v>
      </c>
      <c r="F73" s="61">
        <v>4641.54</v>
      </c>
      <c r="G73" s="78">
        <v>5000</v>
      </c>
      <c r="H73" s="35">
        <f t="shared" si="3"/>
        <v>93.76848484848485</v>
      </c>
      <c r="I73" s="35">
        <f t="shared" si="4"/>
        <v>99.56113256113255</v>
      </c>
      <c r="J73" s="36">
        <f t="shared" si="5"/>
        <v>107.72286784127682</v>
      </c>
    </row>
    <row r="74" spans="1:10" ht="15">
      <c r="A74" s="27"/>
      <c r="B74" s="30" t="s">
        <v>58</v>
      </c>
      <c r="C74" s="27" t="s">
        <v>40</v>
      </c>
      <c r="D74" s="76">
        <v>22057</v>
      </c>
      <c r="E74" s="61">
        <v>23166</v>
      </c>
      <c r="F74" s="76">
        <f>+F73*4.9981</f>
        <v>23198.881074</v>
      </c>
      <c r="G74" s="78">
        <f>+G73*5.17</f>
        <v>25850</v>
      </c>
      <c r="H74" s="35">
        <f t="shared" si="3"/>
        <v>100.14193677803678</v>
      </c>
      <c r="I74" s="35">
        <f t="shared" si="4"/>
        <v>105.1769554971211</v>
      </c>
      <c r="J74" s="36">
        <f t="shared" si="5"/>
        <v>111.42778790728501</v>
      </c>
    </row>
    <row r="75" spans="1:10" ht="15">
      <c r="A75" s="27"/>
      <c r="B75" s="30" t="s">
        <v>68</v>
      </c>
      <c r="C75" s="27" t="s">
        <v>36</v>
      </c>
      <c r="D75" s="61">
        <v>2208</v>
      </c>
      <c r="E75" s="61">
        <v>1500</v>
      </c>
      <c r="F75" s="61">
        <v>2566.52</v>
      </c>
      <c r="G75" s="78">
        <v>2500</v>
      </c>
      <c r="H75" s="35">
        <f t="shared" si="3"/>
        <v>171.10133333333332</v>
      </c>
      <c r="I75" s="35">
        <f t="shared" si="4"/>
        <v>116.2373188405797</v>
      </c>
      <c r="J75" s="36">
        <f t="shared" si="5"/>
        <v>97.4081635833736</v>
      </c>
    </row>
    <row r="76" spans="1:10" ht="15">
      <c r="A76" s="27"/>
      <c r="B76" s="30" t="s">
        <v>58</v>
      </c>
      <c r="C76" s="27" t="s">
        <v>40</v>
      </c>
      <c r="D76" s="76">
        <v>20547</v>
      </c>
      <c r="E76" s="61">
        <v>15000</v>
      </c>
      <c r="F76" s="76">
        <f>+F75*10.2492</f>
        <v>26304.776784</v>
      </c>
      <c r="G76" s="78">
        <f>+G75*10</f>
        <v>25000</v>
      </c>
      <c r="H76" s="35">
        <f t="shared" si="3"/>
        <v>175.36517856</v>
      </c>
      <c r="I76" s="35">
        <f t="shared" si="4"/>
        <v>128.0224693823916</v>
      </c>
      <c r="J76" s="36">
        <f t="shared" si="5"/>
        <v>95.03977245382428</v>
      </c>
    </row>
    <row r="77" spans="1:10" ht="15">
      <c r="A77" s="27"/>
      <c r="B77" s="28" t="s">
        <v>69</v>
      </c>
      <c r="C77" s="79"/>
      <c r="D77" s="25">
        <f>+D78+D79</f>
        <v>2142</v>
      </c>
      <c r="E77" s="25">
        <v>1980</v>
      </c>
      <c r="F77" s="25">
        <f>+F78+F79</f>
        <v>2743</v>
      </c>
      <c r="G77" s="25">
        <f>+G78+G79</f>
        <v>2080</v>
      </c>
      <c r="H77" s="26">
        <f t="shared" si="3"/>
        <v>138.53535353535352</v>
      </c>
      <c r="I77" s="26">
        <f t="shared" si="4"/>
        <v>128.05788982259568</v>
      </c>
      <c r="J77" s="24">
        <f t="shared" si="5"/>
        <v>75.82938388625593</v>
      </c>
    </row>
    <row r="78" spans="1:10" ht="15">
      <c r="A78" s="27"/>
      <c r="B78" s="30" t="s">
        <v>70</v>
      </c>
      <c r="C78" s="27" t="s">
        <v>36</v>
      </c>
      <c r="D78" s="61">
        <v>1948</v>
      </c>
      <c r="E78" s="61">
        <v>1800</v>
      </c>
      <c r="F78" s="61">
        <v>2646</v>
      </c>
      <c r="G78" s="61">
        <v>1900</v>
      </c>
      <c r="H78" s="35">
        <f t="shared" si="3"/>
        <v>147</v>
      </c>
      <c r="I78" s="35">
        <f t="shared" si="4"/>
        <v>135.83162217659137</v>
      </c>
      <c r="J78" s="36">
        <f t="shared" si="5"/>
        <v>71.80650037792896</v>
      </c>
    </row>
    <row r="79" spans="1:10" ht="15">
      <c r="A79" s="27"/>
      <c r="B79" s="30" t="s">
        <v>71</v>
      </c>
      <c r="C79" s="27" t="s">
        <v>36</v>
      </c>
      <c r="D79" s="61">
        <v>194</v>
      </c>
      <c r="E79" s="61">
        <v>180</v>
      </c>
      <c r="F79" s="61">
        <v>97</v>
      </c>
      <c r="G79" s="61">
        <v>180</v>
      </c>
      <c r="H79" s="35">
        <f t="shared" si="3"/>
        <v>53.888888888888886</v>
      </c>
      <c r="I79" s="35">
        <f t="shared" si="4"/>
        <v>50</v>
      </c>
      <c r="J79" s="36">
        <f t="shared" si="5"/>
        <v>185.56701030927834</v>
      </c>
    </row>
    <row r="80" spans="1:10" ht="15">
      <c r="A80" s="27"/>
      <c r="B80" s="57" t="s">
        <v>72</v>
      </c>
      <c r="C80" s="27"/>
      <c r="D80" s="24"/>
      <c r="E80" s="24"/>
      <c r="F80" s="24"/>
      <c r="G80" s="25"/>
      <c r="H80" s="35"/>
      <c r="I80" s="35"/>
      <c r="J80" s="36"/>
    </row>
    <row r="81" spans="1:10" ht="15">
      <c r="A81" s="27"/>
      <c r="B81" s="30" t="s">
        <v>73</v>
      </c>
      <c r="C81" s="27" t="s">
        <v>36</v>
      </c>
      <c r="D81" s="80">
        <v>16300</v>
      </c>
      <c r="E81" s="61">
        <v>15500</v>
      </c>
      <c r="F81" s="80">
        <v>16500</v>
      </c>
      <c r="G81" s="62">
        <v>17000</v>
      </c>
      <c r="H81" s="35">
        <f>+F81/E81*100</f>
        <v>106.4516129032258</v>
      </c>
      <c r="I81" s="35">
        <f>+F81/D81*100</f>
        <v>101.22699386503066</v>
      </c>
      <c r="J81" s="36">
        <f>+G81/F81*100</f>
        <v>103.03030303030303</v>
      </c>
    </row>
    <row r="82" spans="1:10" ht="15">
      <c r="A82" s="27"/>
      <c r="B82" s="30" t="s">
        <v>58</v>
      </c>
      <c r="C82" s="27" t="s">
        <v>40</v>
      </c>
      <c r="D82" s="81">
        <v>203226</v>
      </c>
      <c r="E82" s="61">
        <f>+E81*12.5</f>
        <v>193750</v>
      </c>
      <c r="F82" s="81">
        <f>+F81*12.45</f>
        <v>205425</v>
      </c>
      <c r="G82" s="62">
        <f>+G81*13</f>
        <v>221000</v>
      </c>
      <c r="H82" s="35">
        <f>+F82/E82*100</f>
        <v>106.02580645161291</v>
      </c>
      <c r="I82" s="35">
        <f>+F82/D82*100</f>
        <v>101.08204658852706</v>
      </c>
      <c r="J82" s="36">
        <f>+G82/F82*100</f>
        <v>107.58184252160157</v>
      </c>
    </row>
    <row r="83" spans="1:10" ht="15">
      <c r="A83" s="27"/>
      <c r="B83" s="30" t="s">
        <v>74</v>
      </c>
      <c r="C83" s="27" t="s">
        <v>36</v>
      </c>
      <c r="D83" s="81">
        <v>17580.61</v>
      </c>
      <c r="E83" s="61">
        <v>18350</v>
      </c>
      <c r="F83" s="81">
        <f>+D83+1050</f>
        <v>18630.61</v>
      </c>
      <c r="G83" s="62">
        <v>19100</v>
      </c>
      <c r="H83" s="35">
        <f>+F83/E83*100</f>
        <v>101.5292098092643</v>
      </c>
      <c r="I83" s="35">
        <f>+F83/D83*100</f>
        <v>105.9724890091982</v>
      </c>
      <c r="J83" s="36">
        <f>+G83/F83*100</f>
        <v>102.51945588469728</v>
      </c>
    </row>
    <row r="84" spans="1:10" ht="15">
      <c r="A84" s="27"/>
      <c r="B84" s="30" t="s">
        <v>58</v>
      </c>
      <c r="C84" s="27" t="s">
        <v>40</v>
      </c>
      <c r="D84" s="81">
        <v>217396.4</v>
      </c>
      <c r="E84" s="61">
        <v>207355</v>
      </c>
      <c r="F84" s="81">
        <v>227500</v>
      </c>
      <c r="G84" s="62">
        <f>+G83*13</f>
        <v>248300</v>
      </c>
      <c r="H84" s="35">
        <f>+F84/E84*100</f>
        <v>109.7152226857322</v>
      </c>
      <c r="I84" s="35">
        <f>+F84/D84*100</f>
        <v>104.64754706149688</v>
      </c>
      <c r="J84" s="36">
        <f>+G84/F84*100</f>
        <v>109.14285714285714</v>
      </c>
    </row>
    <row r="85" spans="1:10" ht="15">
      <c r="A85" s="51">
        <v>2</v>
      </c>
      <c r="B85" s="28" t="s">
        <v>75</v>
      </c>
      <c r="C85" s="51"/>
      <c r="D85" s="82"/>
      <c r="E85" s="61"/>
      <c r="F85" s="82"/>
      <c r="G85" s="61"/>
      <c r="H85" s="35"/>
      <c r="I85" s="26"/>
      <c r="J85" s="36"/>
    </row>
    <row r="86" spans="1:10" ht="15">
      <c r="A86" s="27"/>
      <c r="B86" s="30" t="s">
        <v>76</v>
      </c>
      <c r="C86" s="27" t="s">
        <v>77</v>
      </c>
      <c r="D86" s="61">
        <v>438278</v>
      </c>
      <c r="E86" s="61">
        <v>440000</v>
      </c>
      <c r="F86" s="61">
        <v>376725</v>
      </c>
      <c r="G86" s="83">
        <v>440000</v>
      </c>
      <c r="H86" s="35">
        <f>+F86/E86*100</f>
        <v>85.61931818181819</v>
      </c>
      <c r="I86" s="35">
        <f>+F86/D86*100</f>
        <v>85.95571760389524</v>
      </c>
      <c r="J86" s="36">
        <f>+G86/F86*100</f>
        <v>116.79607140487094</v>
      </c>
    </row>
    <row r="87" spans="1:10" ht="15">
      <c r="A87" s="27"/>
      <c r="B87" s="30" t="s">
        <v>78</v>
      </c>
      <c r="C87" s="27" t="s">
        <v>19</v>
      </c>
      <c r="D87" s="61">
        <v>122992</v>
      </c>
      <c r="E87" s="61">
        <v>135000</v>
      </c>
      <c r="F87" s="61">
        <v>131390</v>
      </c>
      <c r="G87" s="83">
        <v>132000</v>
      </c>
      <c r="H87" s="35">
        <f>+F87/E87*100</f>
        <v>97.32592592592593</v>
      </c>
      <c r="I87" s="35">
        <f>+F87/D87*100</f>
        <v>106.82808637960193</v>
      </c>
      <c r="J87" s="36">
        <f>+G87/F87*100</f>
        <v>100.46426668696249</v>
      </c>
    </row>
    <row r="88" spans="1:10" ht="15">
      <c r="A88" s="27"/>
      <c r="B88" s="30" t="s">
        <v>79</v>
      </c>
      <c r="C88" s="27" t="s">
        <v>19</v>
      </c>
      <c r="D88" s="61">
        <v>1599</v>
      </c>
      <c r="E88" s="61">
        <v>2000</v>
      </c>
      <c r="F88" s="61">
        <v>1326</v>
      </c>
      <c r="G88" s="83">
        <v>1300</v>
      </c>
      <c r="H88" s="35">
        <f>+F88/E88*100</f>
        <v>66.3</v>
      </c>
      <c r="I88" s="35">
        <f>+F88/D88*100</f>
        <v>82.92682926829268</v>
      </c>
      <c r="J88" s="36">
        <f>+G88/F88*100</f>
        <v>98.0392156862745</v>
      </c>
    </row>
    <row r="89" spans="1:10" ht="15">
      <c r="A89" s="27"/>
      <c r="B89" s="30" t="s">
        <v>80</v>
      </c>
      <c r="C89" s="27" t="s">
        <v>19</v>
      </c>
      <c r="D89" s="61">
        <v>5561274</v>
      </c>
      <c r="E89" s="61">
        <v>6000000</v>
      </c>
      <c r="F89" s="61">
        <v>5286000</v>
      </c>
      <c r="G89" s="83">
        <v>6000000</v>
      </c>
      <c r="H89" s="35">
        <f>+F89/E89*100</f>
        <v>88.1</v>
      </c>
      <c r="I89" s="35">
        <f>+F89/D89*100</f>
        <v>95.05016296625557</v>
      </c>
      <c r="J89" s="36">
        <f>+G89/F89*100</f>
        <v>113.50737797956867</v>
      </c>
    </row>
    <row r="90" spans="1:10" ht="15">
      <c r="A90" s="51">
        <v>3</v>
      </c>
      <c r="B90" s="28" t="s">
        <v>81</v>
      </c>
      <c r="C90" s="27"/>
      <c r="D90" s="61"/>
      <c r="E90" s="61"/>
      <c r="F90" s="61"/>
      <c r="G90" s="61"/>
      <c r="H90" s="35"/>
      <c r="I90" s="35"/>
      <c r="J90" s="36"/>
    </row>
    <row r="91" spans="1:10" ht="15">
      <c r="A91" s="84" t="s">
        <v>41</v>
      </c>
      <c r="B91" s="85" t="s">
        <v>82</v>
      </c>
      <c r="C91" s="27"/>
      <c r="D91" s="61"/>
      <c r="E91" s="61"/>
      <c r="F91" s="61"/>
      <c r="G91" s="61"/>
      <c r="H91" s="35"/>
      <c r="I91" s="35"/>
      <c r="J91" s="36"/>
    </row>
    <row r="92" spans="1:10" ht="15">
      <c r="A92" s="86"/>
      <c r="B92" s="87" t="s">
        <v>83</v>
      </c>
      <c r="C92" s="27" t="s">
        <v>36</v>
      </c>
      <c r="D92" s="61">
        <v>7527</v>
      </c>
      <c r="E92" s="61">
        <v>7657</v>
      </c>
      <c r="F92" s="61">
        <f>+D92+F93</f>
        <v>7657.31</v>
      </c>
      <c r="G92" s="61">
        <v>7657</v>
      </c>
      <c r="H92" s="35">
        <f>+F92/E92*100</f>
        <v>100.00404858299596</v>
      </c>
      <c r="I92" s="35">
        <f>+F92/D92*100</f>
        <v>101.73123422346222</v>
      </c>
      <c r="J92" s="36">
        <f>+G92/F92*100</f>
        <v>99.99595158090764</v>
      </c>
    </row>
    <row r="93" spans="1:10" ht="15">
      <c r="A93" s="84"/>
      <c r="B93" s="88" t="s">
        <v>84</v>
      </c>
      <c r="C93" s="27" t="s">
        <v>85</v>
      </c>
      <c r="D93" s="61">
        <v>120</v>
      </c>
      <c r="E93" s="61">
        <v>130</v>
      </c>
      <c r="F93" s="61">
        <v>130.31</v>
      </c>
      <c r="G93" s="61">
        <v>130</v>
      </c>
      <c r="H93" s="35">
        <f>+F93/E93*100</f>
        <v>100.23846153846154</v>
      </c>
      <c r="I93" s="35">
        <f>+F93/D93*100</f>
        <v>108.59166666666667</v>
      </c>
      <c r="J93" s="36">
        <f>+G93/F93*100</f>
        <v>99.76210574783208</v>
      </c>
    </row>
    <row r="94" spans="1:10" ht="15">
      <c r="A94" s="89"/>
      <c r="B94" s="90" t="s">
        <v>86</v>
      </c>
      <c r="C94" s="27"/>
      <c r="D94" s="61"/>
      <c r="E94" s="61"/>
      <c r="F94" s="61"/>
      <c r="G94" s="61"/>
      <c r="H94" s="35"/>
      <c r="I94" s="35"/>
      <c r="J94" s="36"/>
    </row>
    <row r="95" spans="1:10" ht="15">
      <c r="A95" s="89"/>
      <c r="B95" s="88" t="s">
        <v>87</v>
      </c>
      <c r="C95" s="31" t="s">
        <v>88</v>
      </c>
      <c r="D95" s="61">
        <f>+D93</f>
        <v>120</v>
      </c>
      <c r="E95" s="61">
        <f>+E93</f>
        <v>130</v>
      </c>
      <c r="F95" s="61">
        <f>+E95</f>
        <v>130</v>
      </c>
      <c r="G95" s="61">
        <f>+G93</f>
        <v>130</v>
      </c>
      <c r="H95" s="35">
        <f>+F95/E95*100</f>
        <v>100</v>
      </c>
      <c r="I95" s="35">
        <f>+F95/D95*100</f>
        <v>108.33333333333333</v>
      </c>
      <c r="J95" s="36">
        <f>+G95/F95*100</f>
        <v>100</v>
      </c>
    </row>
    <row r="96" spans="1:10" ht="15">
      <c r="A96" s="89"/>
      <c r="B96" s="91" t="s">
        <v>89</v>
      </c>
      <c r="C96" s="31" t="s">
        <v>88</v>
      </c>
      <c r="D96" s="61"/>
      <c r="E96" s="61"/>
      <c r="F96" s="61"/>
      <c r="G96" s="61"/>
      <c r="H96" s="35"/>
      <c r="I96" s="35"/>
      <c r="J96" s="36"/>
    </row>
    <row r="97" spans="1:10" ht="15">
      <c r="A97" s="89"/>
      <c r="B97" s="88" t="s">
        <v>90</v>
      </c>
      <c r="C97" s="31" t="s">
        <v>88</v>
      </c>
      <c r="D97" s="61"/>
      <c r="E97" s="61"/>
      <c r="F97" s="61"/>
      <c r="G97" s="61"/>
      <c r="H97" s="35"/>
      <c r="I97" s="35"/>
      <c r="J97" s="36"/>
    </row>
    <row r="98" spans="1:10" ht="30">
      <c r="A98" s="89"/>
      <c r="B98" s="92" t="s">
        <v>91</v>
      </c>
      <c r="C98" s="31" t="s">
        <v>85</v>
      </c>
      <c r="D98" s="61"/>
      <c r="E98" s="61"/>
      <c r="F98" s="61"/>
      <c r="G98" s="61"/>
      <c r="H98" s="35"/>
      <c r="I98" s="35"/>
      <c r="J98" s="36"/>
    </row>
    <row r="99" spans="1:10" ht="15">
      <c r="A99" s="84"/>
      <c r="B99" s="88" t="s">
        <v>92</v>
      </c>
      <c r="C99" s="27" t="s">
        <v>85</v>
      </c>
      <c r="D99" s="88">
        <v>385</v>
      </c>
      <c r="E99" s="61">
        <v>314</v>
      </c>
      <c r="F99" s="93">
        <v>315.537</v>
      </c>
      <c r="G99" s="61">
        <v>314</v>
      </c>
      <c r="H99" s="35">
        <f>+F99/E99*100</f>
        <v>100.48949044585986</v>
      </c>
      <c r="I99" s="35">
        <f>+F99/D99*100</f>
        <v>81.95766233766233</v>
      </c>
      <c r="J99" s="36">
        <f>+G99/F99*100</f>
        <v>99.512893892</v>
      </c>
    </row>
    <row r="100" spans="1:10" ht="15">
      <c r="A100" s="84"/>
      <c r="B100" s="88" t="s">
        <v>93</v>
      </c>
      <c r="C100" s="27" t="s">
        <v>85</v>
      </c>
      <c r="D100" s="88">
        <v>65</v>
      </c>
      <c r="E100" s="61">
        <f>+D100</f>
        <v>65</v>
      </c>
      <c r="F100" s="88">
        <v>65</v>
      </c>
      <c r="G100" s="61">
        <f>+F100</f>
        <v>65</v>
      </c>
      <c r="H100" s="35">
        <f>+F100/E100*100</f>
        <v>100</v>
      </c>
      <c r="I100" s="35">
        <f>+F100/D100*100</f>
        <v>100</v>
      </c>
      <c r="J100" s="36">
        <f>+G100/F100*100</f>
        <v>100</v>
      </c>
    </row>
    <row r="101" spans="1:10" ht="15">
      <c r="A101" s="84"/>
      <c r="B101" s="88" t="s">
        <v>94</v>
      </c>
      <c r="C101" s="27" t="s">
        <v>85</v>
      </c>
      <c r="D101" s="94">
        <v>4602</v>
      </c>
      <c r="E101" s="61">
        <v>4793</v>
      </c>
      <c r="F101" s="95">
        <v>4741.641</v>
      </c>
      <c r="G101" s="61">
        <v>4793</v>
      </c>
      <c r="H101" s="35">
        <f>+F101/E101*100</f>
        <v>98.9284581681619</v>
      </c>
      <c r="I101" s="35">
        <f>+F101/D101*100</f>
        <v>103.0343546284224</v>
      </c>
      <c r="J101" s="36">
        <f>+G101/F101*100</f>
        <v>101.08314821809581</v>
      </c>
    </row>
    <row r="102" spans="1:10" ht="15">
      <c r="A102" s="84"/>
      <c r="B102" s="88" t="s">
        <v>95</v>
      </c>
      <c r="C102" s="27" t="s">
        <v>96</v>
      </c>
      <c r="D102" s="88">
        <v>127</v>
      </c>
      <c r="E102" s="61">
        <v>1000</v>
      </c>
      <c r="F102" s="94">
        <v>1000</v>
      </c>
      <c r="G102" s="61">
        <v>1000</v>
      </c>
      <c r="H102" s="35">
        <f>+F102/E102*100</f>
        <v>100</v>
      </c>
      <c r="I102" s="35">
        <f>+F102/D102*100</f>
        <v>787.4015748031496</v>
      </c>
      <c r="J102" s="36">
        <f>+G102/F102*100</f>
        <v>100</v>
      </c>
    </row>
    <row r="103" spans="1:10" ht="15">
      <c r="A103" s="84"/>
      <c r="B103" s="88" t="s">
        <v>97</v>
      </c>
      <c r="C103" s="27" t="s">
        <v>98</v>
      </c>
      <c r="D103" s="93">
        <v>42</v>
      </c>
      <c r="E103" s="96">
        <v>43</v>
      </c>
      <c r="F103" s="93">
        <v>43</v>
      </c>
      <c r="G103" s="96">
        <v>43.5</v>
      </c>
      <c r="H103" s="35">
        <f>+F103/E103*100</f>
        <v>100</v>
      </c>
      <c r="I103" s="35">
        <f>+F103/D103*100</f>
        <v>102.38095238095238</v>
      </c>
      <c r="J103" s="36">
        <f>+G103/F103*100</f>
        <v>101.16279069767442</v>
      </c>
    </row>
    <row r="104" spans="1:10" ht="15">
      <c r="A104" s="84" t="s">
        <v>53</v>
      </c>
      <c r="B104" s="97" t="s">
        <v>99</v>
      </c>
      <c r="C104" s="98"/>
      <c r="D104" s="88"/>
      <c r="E104" s="61"/>
      <c r="F104" s="61"/>
      <c r="G104" s="61"/>
      <c r="H104" s="26"/>
      <c r="I104" s="26"/>
      <c r="J104" s="36"/>
    </row>
    <row r="105" spans="1:10" ht="18">
      <c r="A105" s="89"/>
      <c r="B105" s="88" t="s">
        <v>100</v>
      </c>
      <c r="C105" s="27" t="s">
        <v>101</v>
      </c>
      <c r="D105" s="88"/>
      <c r="E105" s="99"/>
      <c r="F105" s="36"/>
      <c r="G105" s="99"/>
      <c r="H105" s="26"/>
      <c r="I105" s="26"/>
      <c r="J105" s="36"/>
    </row>
    <row r="106" spans="1:10" ht="15">
      <c r="A106" s="89"/>
      <c r="B106" s="88" t="s">
        <v>102</v>
      </c>
      <c r="C106" s="31" t="s">
        <v>88</v>
      </c>
      <c r="D106" s="88"/>
      <c r="E106" s="61"/>
      <c r="F106" s="61"/>
      <c r="G106" s="61"/>
      <c r="H106" s="26"/>
      <c r="I106" s="26"/>
      <c r="J106" s="36"/>
    </row>
    <row r="107" spans="1:10" ht="15">
      <c r="A107" s="84" t="s">
        <v>103</v>
      </c>
      <c r="B107" s="97" t="s">
        <v>104</v>
      </c>
      <c r="C107" s="31"/>
      <c r="D107" s="100"/>
      <c r="E107" s="61"/>
      <c r="F107" s="61"/>
      <c r="G107" s="61"/>
      <c r="H107" s="26"/>
      <c r="I107" s="26"/>
      <c r="J107" s="36"/>
    </row>
    <row r="108" spans="1:10" ht="14.25">
      <c r="A108" s="51">
        <v>1</v>
      </c>
      <c r="B108" s="101" t="s">
        <v>105</v>
      </c>
      <c r="C108" s="12" t="s">
        <v>40</v>
      </c>
      <c r="D108" s="25">
        <f>D109+D122</f>
        <v>147232.74</v>
      </c>
      <c r="E108" s="25">
        <f>E109+E122</f>
        <v>148300</v>
      </c>
      <c r="F108" s="25">
        <f>F109+F122</f>
        <v>154574.09</v>
      </c>
      <c r="G108" s="25">
        <v>172650</v>
      </c>
      <c r="H108" s="26">
        <f aca="true" t="shared" si="6" ref="H108:H115">+F108/E108*100</f>
        <v>104.23067430883344</v>
      </c>
      <c r="I108" s="26">
        <f aca="true" t="shared" si="7" ref="I108:I115">+F108/D108*100</f>
        <v>104.9862211353263</v>
      </c>
      <c r="J108" s="24">
        <f aca="true" t="shared" si="8" ref="J108:J115">+G108/F108*100</f>
        <v>111.69401029629222</v>
      </c>
    </row>
    <row r="109" spans="1:10" ht="15">
      <c r="A109" s="51" t="s">
        <v>41</v>
      </c>
      <c r="B109" s="101" t="s">
        <v>106</v>
      </c>
      <c r="C109" s="27" t="s">
        <v>19</v>
      </c>
      <c r="D109" s="25">
        <f>+D110+D117</f>
        <v>72213.33</v>
      </c>
      <c r="E109" s="25">
        <f>+E110+E117</f>
        <v>85550</v>
      </c>
      <c r="F109" s="25">
        <f>+F110+F117</f>
        <v>81265.37</v>
      </c>
      <c r="G109" s="25">
        <v>96850</v>
      </c>
      <c r="H109" s="26">
        <f t="shared" si="6"/>
        <v>94.99166569257743</v>
      </c>
      <c r="I109" s="26">
        <f t="shared" si="7"/>
        <v>112.5351372108169</v>
      </c>
      <c r="J109" s="24">
        <f t="shared" si="8"/>
        <v>119.1774552924573</v>
      </c>
    </row>
    <row r="110" spans="1:10" ht="15">
      <c r="A110" s="51"/>
      <c r="B110" s="101" t="s">
        <v>107</v>
      </c>
      <c r="C110" s="27" t="s">
        <v>19</v>
      </c>
      <c r="D110" s="25">
        <f>+D111+D114+D116</f>
        <v>54373.33</v>
      </c>
      <c r="E110" s="25">
        <f>+E111+E114+E116</f>
        <v>58195</v>
      </c>
      <c r="F110" s="102">
        <f>+F111+F114+F116</f>
        <v>49558.26</v>
      </c>
      <c r="G110" s="25">
        <v>54150</v>
      </c>
      <c r="H110" s="26">
        <f t="shared" si="6"/>
        <v>85.15896554686829</v>
      </c>
      <c r="I110" s="26">
        <f t="shared" si="7"/>
        <v>91.14442687251268</v>
      </c>
      <c r="J110" s="24">
        <f t="shared" si="8"/>
        <v>109.26533740288701</v>
      </c>
    </row>
    <row r="111" spans="1:10" ht="15">
      <c r="A111" s="51"/>
      <c r="B111" s="103" t="s">
        <v>108</v>
      </c>
      <c r="C111" s="27" t="s">
        <v>19</v>
      </c>
      <c r="D111" s="61">
        <f>20065+D112+D113</f>
        <v>53784.33</v>
      </c>
      <c r="E111" s="94">
        <v>57395</v>
      </c>
      <c r="F111" s="61">
        <f>13595.5+136+F112+F113</f>
        <v>49042.9</v>
      </c>
      <c r="G111" s="94">
        <v>53500</v>
      </c>
      <c r="H111" s="35">
        <f t="shared" si="6"/>
        <v>85.44803554316577</v>
      </c>
      <c r="I111" s="35">
        <f t="shared" si="7"/>
        <v>91.18436540903271</v>
      </c>
      <c r="J111" s="36">
        <f t="shared" si="8"/>
        <v>109.08816566720157</v>
      </c>
    </row>
    <row r="112" spans="1:10" ht="15">
      <c r="A112" s="79"/>
      <c r="B112" s="104" t="s">
        <v>109</v>
      </c>
      <c r="C112" s="105" t="s">
        <v>19</v>
      </c>
      <c r="D112" s="106">
        <v>22072.9</v>
      </c>
      <c r="E112" s="94">
        <v>25095</v>
      </c>
      <c r="F112" s="106">
        <v>14348.4</v>
      </c>
      <c r="G112" s="107">
        <v>15500</v>
      </c>
      <c r="H112" s="108">
        <f t="shared" si="6"/>
        <v>57.17632994620442</v>
      </c>
      <c r="I112" s="108">
        <f t="shared" si="7"/>
        <v>65.00459839894168</v>
      </c>
      <c r="J112" s="109">
        <f t="shared" si="8"/>
        <v>108.0259819910234</v>
      </c>
    </row>
    <row r="113" spans="1:10" ht="15">
      <c r="A113" s="79"/>
      <c r="B113" s="104" t="s">
        <v>110</v>
      </c>
      <c r="C113" s="105" t="s">
        <v>19</v>
      </c>
      <c r="D113" s="106">
        <v>11646.43</v>
      </c>
      <c r="E113" s="94">
        <v>12800</v>
      </c>
      <c r="F113" s="106">
        <v>20963</v>
      </c>
      <c r="G113" s="107">
        <v>18000</v>
      </c>
      <c r="H113" s="108">
        <f t="shared" si="6"/>
        <v>163.7734375</v>
      </c>
      <c r="I113" s="108">
        <f t="shared" si="7"/>
        <v>179.99507145107984</v>
      </c>
      <c r="J113" s="109">
        <f t="shared" si="8"/>
        <v>85.86557267566664</v>
      </c>
    </row>
    <row r="114" spans="1:10" ht="15">
      <c r="A114" s="51"/>
      <c r="B114" s="103" t="s">
        <v>111</v>
      </c>
      <c r="C114" s="27" t="s">
        <v>19</v>
      </c>
      <c r="D114" s="61">
        <v>589</v>
      </c>
      <c r="E114" s="94">
        <v>800</v>
      </c>
      <c r="F114" s="61">
        <v>515.36</v>
      </c>
      <c r="G114" s="94">
        <v>650</v>
      </c>
      <c r="H114" s="35">
        <f t="shared" si="6"/>
        <v>64.42</v>
      </c>
      <c r="I114" s="35">
        <f t="shared" si="7"/>
        <v>87.49745331069609</v>
      </c>
      <c r="J114" s="36">
        <f t="shared" si="8"/>
        <v>126.12542688606024</v>
      </c>
    </row>
    <row r="115" spans="1:10" ht="15">
      <c r="A115" s="51"/>
      <c r="B115" s="103" t="s">
        <v>112</v>
      </c>
      <c r="C115" s="27" t="s">
        <v>19</v>
      </c>
      <c r="D115" s="61">
        <f>+D114</f>
        <v>589</v>
      </c>
      <c r="E115" s="94">
        <v>800</v>
      </c>
      <c r="F115" s="61">
        <f>+F114</f>
        <v>515.36</v>
      </c>
      <c r="G115" s="94">
        <v>650</v>
      </c>
      <c r="H115" s="35">
        <f t="shared" si="6"/>
        <v>64.42</v>
      </c>
      <c r="I115" s="35">
        <f t="shared" si="7"/>
        <v>87.49745331069609</v>
      </c>
      <c r="J115" s="36">
        <f t="shared" si="8"/>
        <v>126.12542688606024</v>
      </c>
    </row>
    <row r="116" spans="1:10" ht="15">
      <c r="A116" s="51"/>
      <c r="B116" s="103" t="s">
        <v>113</v>
      </c>
      <c r="C116" s="27" t="s">
        <v>19</v>
      </c>
      <c r="D116" s="110"/>
      <c r="E116" s="94"/>
      <c r="F116" s="36"/>
      <c r="G116" s="94"/>
      <c r="H116" s="35"/>
      <c r="I116" s="35"/>
      <c r="J116" s="36"/>
    </row>
    <row r="117" spans="1:10" ht="15">
      <c r="A117" s="51"/>
      <c r="B117" s="101" t="s">
        <v>114</v>
      </c>
      <c r="C117" s="27" t="s">
        <v>19</v>
      </c>
      <c r="D117" s="25">
        <f>+D118+D119+D120+D121</f>
        <v>17840</v>
      </c>
      <c r="E117" s="25">
        <f>+E118+E119+E120+E121</f>
        <v>27355</v>
      </c>
      <c r="F117" s="25">
        <f>+F118+F119+F120+F121</f>
        <v>31707.11</v>
      </c>
      <c r="G117" s="25">
        <v>42700</v>
      </c>
      <c r="H117" s="26">
        <f aca="true" t="shared" si="9" ref="H117:H131">+F117/E117*100</f>
        <v>115.90974227746298</v>
      </c>
      <c r="I117" s="26">
        <f aca="true" t="shared" si="10" ref="I117:I131">+F117/D117*100</f>
        <v>177.73043721973093</v>
      </c>
      <c r="J117" s="24">
        <f aca="true" t="shared" si="11" ref="J117:J131">+G117/F117*100</f>
        <v>134.6701102686432</v>
      </c>
    </row>
    <row r="118" spans="1:10" ht="15">
      <c r="A118" s="51"/>
      <c r="B118" s="103" t="s">
        <v>115</v>
      </c>
      <c r="C118" s="27" t="s">
        <v>19</v>
      </c>
      <c r="D118" s="61">
        <v>9870</v>
      </c>
      <c r="E118" s="94">
        <v>13500</v>
      </c>
      <c r="F118" s="61">
        <v>12325</v>
      </c>
      <c r="G118" s="94">
        <v>13600</v>
      </c>
      <c r="H118" s="35">
        <f t="shared" si="9"/>
        <v>91.2962962962963</v>
      </c>
      <c r="I118" s="35">
        <f t="shared" si="10"/>
        <v>124.87335359675784</v>
      </c>
      <c r="J118" s="36">
        <f t="shared" si="11"/>
        <v>110.34482758620689</v>
      </c>
    </row>
    <row r="119" spans="1:10" ht="15">
      <c r="A119" s="51"/>
      <c r="B119" s="103" t="s">
        <v>116</v>
      </c>
      <c r="C119" s="27" t="s">
        <v>19</v>
      </c>
      <c r="D119" s="61">
        <v>6405</v>
      </c>
      <c r="E119" s="94">
        <v>7155</v>
      </c>
      <c r="F119" s="61">
        <v>7597</v>
      </c>
      <c r="G119" s="94">
        <v>10000</v>
      </c>
      <c r="H119" s="35">
        <f t="shared" si="9"/>
        <v>106.17749825296995</v>
      </c>
      <c r="I119" s="35">
        <f t="shared" si="10"/>
        <v>118.61046057767368</v>
      </c>
      <c r="J119" s="36">
        <f t="shared" si="11"/>
        <v>131.63090693694878</v>
      </c>
    </row>
    <row r="120" spans="1:10" ht="15">
      <c r="A120" s="51"/>
      <c r="B120" s="103" t="s">
        <v>117</v>
      </c>
      <c r="C120" s="27" t="s">
        <v>19</v>
      </c>
      <c r="D120" s="61">
        <v>797</v>
      </c>
      <c r="E120" s="94">
        <v>5200</v>
      </c>
      <c r="F120" s="61">
        <v>8131.61</v>
      </c>
      <c r="G120" s="94">
        <v>14400</v>
      </c>
      <c r="H120" s="35">
        <f t="shared" si="9"/>
        <v>156.3771153846154</v>
      </c>
      <c r="I120" s="35">
        <f t="shared" si="10"/>
        <v>1020.2772898368883</v>
      </c>
      <c r="J120" s="36">
        <f t="shared" si="11"/>
        <v>177.0867023873501</v>
      </c>
    </row>
    <row r="121" spans="1:10" ht="30">
      <c r="A121" s="51"/>
      <c r="B121" s="111" t="s">
        <v>118</v>
      </c>
      <c r="C121" s="31" t="s">
        <v>19</v>
      </c>
      <c r="D121" s="61">
        <v>768</v>
      </c>
      <c r="E121" s="112">
        <v>1500</v>
      </c>
      <c r="F121" s="61">
        <f>34.5+747+2872</f>
        <v>3653.5</v>
      </c>
      <c r="G121" s="112">
        <v>4700</v>
      </c>
      <c r="H121" s="35">
        <f t="shared" si="9"/>
        <v>243.56666666666666</v>
      </c>
      <c r="I121" s="35">
        <f t="shared" si="10"/>
        <v>475.7161458333333</v>
      </c>
      <c r="J121" s="36">
        <f t="shared" si="11"/>
        <v>128.6437662515396</v>
      </c>
    </row>
    <row r="122" spans="1:10" ht="14.25">
      <c r="A122" s="51" t="s">
        <v>53</v>
      </c>
      <c r="B122" s="101" t="s">
        <v>119</v>
      </c>
      <c r="C122" s="12"/>
      <c r="D122" s="25">
        <f>+D123+D127</f>
        <v>75019.41</v>
      </c>
      <c r="E122" s="25">
        <f>+E123+E127</f>
        <v>62750</v>
      </c>
      <c r="F122" s="25">
        <f>+F123+F127</f>
        <v>73308.72</v>
      </c>
      <c r="G122" s="25">
        <v>75800</v>
      </c>
      <c r="H122" s="26">
        <f t="shared" si="9"/>
        <v>116.8266454183267</v>
      </c>
      <c r="I122" s="26">
        <f t="shared" si="10"/>
        <v>97.71967014936534</v>
      </c>
      <c r="J122" s="24">
        <f t="shared" si="11"/>
        <v>103.39834060668363</v>
      </c>
    </row>
    <row r="123" spans="1:10" ht="15">
      <c r="A123" s="27"/>
      <c r="B123" s="101" t="s">
        <v>120</v>
      </c>
      <c r="C123" s="79" t="s">
        <v>19</v>
      </c>
      <c r="D123" s="25">
        <f>SUM(D124:D126)</f>
        <v>59207</v>
      </c>
      <c r="E123" s="25">
        <f>SUM(E124:E126)</f>
        <v>50550</v>
      </c>
      <c r="F123" s="25">
        <f>SUM(F124:F126)</f>
        <v>59964.17</v>
      </c>
      <c r="G123" s="25">
        <v>62000</v>
      </c>
      <c r="H123" s="26">
        <f t="shared" si="9"/>
        <v>118.62348170128585</v>
      </c>
      <c r="I123" s="26">
        <f t="shared" si="10"/>
        <v>101.27885216275104</v>
      </c>
      <c r="J123" s="24">
        <f t="shared" si="11"/>
        <v>103.39507742707019</v>
      </c>
    </row>
    <row r="124" spans="1:10" ht="15">
      <c r="A124" s="27"/>
      <c r="B124" s="103" t="s">
        <v>121</v>
      </c>
      <c r="C124" s="27" t="s">
        <v>19</v>
      </c>
      <c r="D124" s="61">
        <v>7239</v>
      </c>
      <c r="E124" s="94">
        <v>4500</v>
      </c>
      <c r="F124" s="61">
        <v>7311.9</v>
      </c>
      <c r="G124" s="94">
        <v>5500</v>
      </c>
      <c r="H124" s="35">
        <f t="shared" si="9"/>
        <v>162.48666666666668</v>
      </c>
      <c r="I124" s="35">
        <f t="shared" si="10"/>
        <v>101.00704517198507</v>
      </c>
      <c r="J124" s="36">
        <f t="shared" si="11"/>
        <v>75.21984709856535</v>
      </c>
    </row>
    <row r="125" spans="1:10" ht="15">
      <c r="A125" s="27"/>
      <c r="B125" s="103" t="s">
        <v>122</v>
      </c>
      <c r="C125" s="27" t="s">
        <v>19</v>
      </c>
      <c r="D125" s="61">
        <v>22578</v>
      </c>
      <c r="E125" s="94">
        <v>20500</v>
      </c>
      <c r="F125" s="61">
        <v>21434.28</v>
      </c>
      <c r="G125" s="94">
        <v>25000</v>
      </c>
      <c r="H125" s="35">
        <f t="shared" si="9"/>
        <v>104.55746341463414</v>
      </c>
      <c r="I125" s="35">
        <f t="shared" si="10"/>
        <v>94.93436088227477</v>
      </c>
      <c r="J125" s="36">
        <f t="shared" si="11"/>
        <v>116.63559494417355</v>
      </c>
    </row>
    <row r="126" spans="1:10" ht="15">
      <c r="A126" s="27"/>
      <c r="B126" s="103" t="s">
        <v>123</v>
      </c>
      <c r="C126" s="27" t="s">
        <v>19</v>
      </c>
      <c r="D126" s="61">
        <f>59207-D125-D124</f>
        <v>29390</v>
      </c>
      <c r="E126" s="94">
        <v>25550</v>
      </c>
      <c r="F126" s="61">
        <v>31217.99</v>
      </c>
      <c r="G126" s="94">
        <v>31500</v>
      </c>
      <c r="H126" s="35">
        <f t="shared" si="9"/>
        <v>122.18391389432486</v>
      </c>
      <c r="I126" s="35">
        <f t="shared" si="10"/>
        <v>106.2197686287853</v>
      </c>
      <c r="J126" s="36">
        <f t="shared" si="11"/>
        <v>100.90335732697717</v>
      </c>
    </row>
    <row r="127" spans="1:10" ht="15">
      <c r="A127" s="27"/>
      <c r="B127" s="101" t="s">
        <v>124</v>
      </c>
      <c r="C127" s="79" t="s">
        <v>19</v>
      </c>
      <c r="D127" s="25">
        <f>SUM(D128:D130)</f>
        <v>15812.41</v>
      </c>
      <c r="E127" s="25">
        <f>SUM(E128:E130)</f>
        <v>12200</v>
      </c>
      <c r="F127" s="25">
        <f>SUM(F128:F130)</f>
        <v>13344.55</v>
      </c>
      <c r="G127" s="25">
        <v>13800</v>
      </c>
      <c r="H127" s="35">
        <f t="shared" si="9"/>
        <v>109.38155737704918</v>
      </c>
      <c r="I127" s="26">
        <f t="shared" si="10"/>
        <v>84.39289140618034</v>
      </c>
      <c r="J127" s="24">
        <f t="shared" si="11"/>
        <v>103.4130038105444</v>
      </c>
    </row>
    <row r="128" spans="1:10" ht="15">
      <c r="A128" s="27"/>
      <c r="B128" s="103" t="s">
        <v>121</v>
      </c>
      <c r="C128" s="27" t="s">
        <v>19</v>
      </c>
      <c r="D128" s="113">
        <f>1319.11+2902</f>
        <v>4221.11</v>
      </c>
      <c r="E128" s="114">
        <v>4500</v>
      </c>
      <c r="F128" s="113">
        <v>3951.17</v>
      </c>
      <c r="G128" s="114">
        <v>4500</v>
      </c>
      <c r="H128" s="35">
        <f t="shared" si="9"/>
        <v>87.80377777777778</v>
      </c>
      <c r="I128" s="35">
        <f t="shared" si="10"/>
        <v>93.60499963279801</v>
      </c>
      <c r="J128" s="36">
        <f t="shared" si="11"/>
        <v>113.8903160329725</v>
      </c>
    </row>
    <row r="129" spans="1:10" ht="15">
      <c r="A129" s="27"/>
      <c r="B129" s="103" t="s">
        <v>122</v>
      </c>
      <c r="C129" s="27" t="s">
        <v>19</v>
      </c>
      <c r="D129" s="113">
        <f>4007.41+3558.26</f>
        <v>7565.67</v>
      </c>
      <c r="E129" s="114">
        <v>5500</v>
      </c>
      <c r="F129" s="113">
        <v>5798.23</v>
      </c>
      <c r="G129" s="114">
        <v>6200</v>
      </c>
      <c r="H129" s="35">
        <f t="shared" si="9"/>
        <v>105.42236363636364</v>
      </c>
      <c r="I129" s="35">
        <f t="shared" si="10"/>
        <v>76.63868500740845</v>
      </c>
      <c r="J129" s="36">
        <f t="shared" si="11"/>
        <v>106.92918356119023</v>
      </c>
    </row>
    <row r="130" spans="1:10" ht="15">
      <c r="A130" s="27"/>
      <c r="B130" s="103" t="s">
        <v>125</v>
      </c>
      <c r="C130" s="27" t="s">
        <v>19</v>
      </c>
      <c r="D130" s="113">
        <f>2042.23+1983.4</f>
        <v>4025.63</v>
      </c>
      <c r="E130" s="114">
        <v>2200</v>
      </c>
      <c r="F130" s="113">
        <v>3595.15</v>
      </c>
      <c r="G130" s="114">
        <v>3100</v>
      </c>
      <c r="H130" s="35">
        <f t="shared" si="9"/>
        <v>163.4159090909091</v>
      </c>
      <c r="I130" s="35">
        <f t="shared" si="10"/>
        <v>89.30651848282132</v>
      </c>
      <c r="J130" s="36">
        <f t="shared" si="11"/>
        <v>86.22727841675591</v>
      </c>
    </row>
    <row r="131" spans="1:10" ht="14.25">
      <c r="A131" s="51">
        <v>2</v>
      </c>
      <c r="B131" s="101" t="s">
        <v>126</v>
      </c>
      <c r="C131" s="51" t="s">
        <v>36</v>
      </c>
      <c r="D131" s="25">
        <f>+D133+D138</f>
        <v>54977</v>
      </c>
      <c r="E131" s="25">
        <f>+E133+E138</f>
        <v>54600</v>
      </c>
      <c r="F131" s="25">
        <f>+F133+F138</f>
        <v>51277</v>
      </c>
      <c r="G131" s="25">
        <f>+G133+G138</f>
        <v>49290</v>
      </c>
      <c r="H131" s="26">
        <f t="shared" si="9"/>
        <v>93.91391941391942</v>
      </c>
      <c r="I131" s="26">
        <f t="shared" si="10"/>
        <v>93.26991287265584</v>
      </c>
      <c r="J131" s="24">
        <f t="shared" si="11"/>
        <v>96.12496830937847</v>
      </c>
    </row>
    <row r="132" spans="1:10" ht="15">
      <c r="A132" s="27"/>
      <c r="B132" s="101" t="s">
        <v>127</v>
      </c>
      <c r="C132" s="51"/>
      <c r="D132" s="25"/>
      <c r="E132" s="94"/>
      <c r="F132" s="25"/>
      <c r="G132" s="94"/>
      <c r="H132" s="26"/>
      <c r="I132" s="35"/>
      <c r="J132" s="24"/>
    </row>
    <row r="133" spans="1:10" ht="15">
      <c r="A133" s="27"/>
      <c r="B133" s="115" t="s">
        <v>128</v>
      </c>
      <c r="C133" s="51" t="s">
        <v>19</v>
      </c>
      <c r="D133" s="61">
        <f>+D134+D135+D136+D137</f>
        <v>49170</v>
      </c>
      <c r="E133" s="61">
        <f>+E134+E135+E136+E137</f>
        <v>41100</v>
      </c>
      <c r="F133" s="61">
        <f>+F134+F135+F136+F137</f>
        <v>46613</v>
      </c>
      <c r="G133" s="61">
        <f>+G134+G135+G136+G137</f>
        <v>40290</v>
      </c>
      <c r="H133" s="35">
        <f aca="true" t="shared" si="12" ref="H133:H140">+F133/E133*100</f>
        <v>113.41362530413626</v>
      </c>
      <c r="I133" s="35">
        <f aca="true" t="shared" si="13" ref="I133:I140">+F133/D133*100</f>
        <v>94.79967459833232</v>
      </c>
      <c r="J133" s="36">
        <f aca="true" t="shared" si="14" ref="J133:J140">+G133/F133*100</f>
        <v>86.435114667582</v>
      </c>
    </row>
    <row r="134" spans="1:10" ht="15">
      <c r="A134" s="105"/>
      <c r="B134" s="104" t="s">
        <v>129</v>
      </c>
      <c r="C134" s="79" t="s">
        <v>19</v>
      </c>
      <c r="D134" s="106">
        <v>29787</v>
      </c>
      <c r="E134" s="94">
        <v>20000</v>
      </c>
      <c r="F134" s="106">
        <v>25897</v>
      </c>
      <c r="G134" s="94">
        <v>19000</v>
      </c>
      <c r="H134" s="108">
        <f t="shared" si="12"/>
        <v>129.485</v>
      </c>
      <c r="I134" s="35">
        <f t="shared" si="13"/>
        <v>86.9406116762346</v>
      </c>
      <c r="J134" s="36">
        <f t="shared" si="14"/>
        <v>73.36757153338225</v>
      </c>
    </row>
    <row r="135" spans="1:10" ht="15">
      <c r="A135" s="105"/>
      <c r="B135" s="116" t="s">
        <v>130</v>
      </c>
      <c r="C135" s="105" t="s">
        <v>19</v>
      </c>
      <c r="D135" s="128">
        <v>700</v>
      </c>
      <c r="E135" s="129">
        <v>2000</v>
      </c>
      <c r="F135" s="128">
        <v>2323</v>
      </c>
      <c r="G135" s="129">
        <v>4240</v>
      </c>
      <c r="H135" s="130">
        <f t="shared" si="12"/>
        <v>116.14999999999999</v>
      </c>
      <c r="I135" s="131">
        <f t="shared" si="13"/>
        <v>331.85714285714283</v>
      </c>
      <c r="J135" s="132">
        <f t="shared" si="14"/>
        <v>182.52260008609557</v>
      </c>
    </row>
    <row r="136" spans="1:10" ht="15">
      <c r="A136" s="105"/>
      <c r="B136" s="116" t="s">
        <v>131</v>
      </c>
      <c r="C136" s="105" t="s">
        <v>19</v>
      </c>
      <c r="D136" s="128">
        <v>17550</v>
      </c>
      <c r="E136" s="129">
        <v>15000</v>
      </c>
      <c r="F136" s="128">
        <v>18243</v>
      </c>
      <c r="G136" s="129">
        <v>15550</v>
      </c>
      <c r="H136" s="130">
        <f t="shared" si="12"/>
        <v>121.61999999999999</v>
      </c>
      <c r="I136" s="131">
        <f t="shared" si="13"/>
        <v>103.94871794871794</v>
      </c>
      <c r="J136" s="132">
        <f t="shared" si="14"/>
        <v>85.23817354601765</v>
      </c>
    </row>
    <row r="137" spans="1:10" ht="15">
      <c r="A137" s="105"/>
      <c r="B137" s="116" t="s">
        <v>132</v>
      </c>
      <c r="C137" s="117" t="s">
        <v>19</v>
      </c>
      <c r="D137" s="128">
        <v>1133</v>
      </c>
      <c r="E137" s="129">
        <v>4100</v>
      </c>
      <c r="F137" s="128">
        <v>150</v>
      </c>
      <c r="G137" s="129">
        <v>1500</v>
      </c>
      <c r="H137" s="130">
        <f t="shared" si="12"/>
        <v>3.6585365853658534</v>
      </c>
      <c r="I137" s="131">
        <f t="shared" si="13"/>
        <v>13.239187996469552</v>
      </c>
      <c r="J137" s="132">
        <f t="shared" si="14"/>
        <v>1000</v>
      </c>
    </row>
    <row r="138" spans="1:10" ht="15">
      <c r="A138" s="27"/>
      <c r="B138" s="115" t="s">
        <v>133</v>
      </c>
      <c r="C138" s="27" t="s">
        <v>19</v>
      </c>
      <c r="D138" s="129">
        <v>5807</v>
      </c>
      <c r="E138" s="129">
        <v>13500</v>
      </c>
      <c r="F138" s="129">
        <v>4664</v>
      </c>
      <c r="G138" s="129">
        <v>9000</v>
      </c>
      <c r="H138" s="131">
        <f t="shared" si="12"/>
        <v>34.54814814814815</v>
      </c>
      <c r="I138" s="131">
        <f t="shared" si="13"/>
        <v>80.31685896332013</v>
      </c>
      <c r="J138" s="132">
        <f t="shared" si="14"/>
        <v>192.967409948542</v>
      </c>
    </row>
    <row r="139" spans="1:10" ht="15">
      <c r="A139" s="105"/>
      <c r="B139" s="116" t="s">
        <v>134</v>
      </c>
      <c r="C139" s="105" t="s">
        <v>19</v>
      </c>
      <c r="D139" s="128">
        <v>135</v>
      </c>
      <c r="E139" s="129">
        <v>150</v>
      </c>
      <c r="F139" s="128">
        <v>59</v>
      </c>
      <c r="G139" s="129">
        <v>70</v>
      </c>
      <c r="H139" s="130">
        <f t="shared" si="12"/>
        <v>39.33333333333333</v>
      </c>
      <c r="I139" s="131">
        <f t="shared" si="13"/>
        <v>43.7037037037037</v>
      </c>
      <c r="J139" s="132">
        <f t="shared" si="14"/>
        <v>118.64406779661016</v>
      </c>
    </row>
    <row r="140" spans="1:10" ht="15">
      <c r="A140" s="118"/>
      <c r="B140" s="119" t="s">
        <v>135</v>
      </c>
      <c r="C140" s="118" t="s">
        <v>19</v>
      </c>
      <c r="D140" s="133">
        <v>142</v>
      </c>
      <c r="E140" s="134">
        <v>200</v>
      </c>
      <c r="F140" s="133">
        <v>358.9</v>
      </c>
      <c r="G140" s="134">
        <v>305</v>
      </c>
      <c r="H140" s="135">
        <f t="shared" si="12"/>
        <v>179.45</v>
      </c>
      <c r="I140" s="136">
        <f t="shared" si="13"/>
        <v>252.74647887323943</v>
      </c>
      <c r="J140" s="137">
        <f t="shared" si="14"/>
        <v>84.98188910560044</v>
      </c>
    </row>
    <row r="141" spans="1:10" ht="15">
      <c r="A141" s="120"/>
      <c r="B141" s="121"/>
      <c r="C141" s="120"/>
      <c r="D141" s="122"/>
      <c r="E141" s="123"/>
      <c r="F141" s="122"/>
      <c r="G141" s="123"/>
      <c r="H141" s="124"/>
      <c r="I141" s="125"/>
      <c r="J141" s="126"/>
    </row>
    <row r="142" spans="1:10" ht="15">
      <c r="A142" s="120"/>
      <c r="B142" s="121"/>
      <c r="C142" s="120"/>
      <c r="D142" s="122"/>
      <c r="E142" s="123"/>
      <c r="F142" s="122"/>
      <c r="G142" s="127"/>
      <c r="H142" s="124"/>
      <c r="I142" s="125"/>
      <c r="J142" s="126"/>
    </row>
    <row r="143" spans="1:10" ht="15">
      <c r="A143" s="120"/>
      <c r="B143" s="121"/>
      <c r="C143" s="120"/>
      <c r="D143" s="122"/>
      <c r="E143" s="123"/>
      <c r="F143" s="122"/>
      <c r="G143" s="123"/>
      <c r="H143" s="124"/>
      <c r="I143" s="125"/>
      <c r="J143" s="126"/>
    </row>
    <row r="144" spans="1:10" ht="15">
      <c r="A144" s="120"/>
      <c r="B144" s="121"/>
      <c r="C144" s="120"/>
      <c r="D144" s="122"/>
      <c r="E144" s="123"/>
      <c r="F144" s="122"/>
      <c r="G144" s="123"/>
      <c r="H144" s="124"/>
      <c r="I144" s="125"/>
      <c r="J144" s="126"/>
    </row>
    <row r="145" spans="4:8" ht="12.75">
      <c r="D145" s="1"/>
      <c r="E145" s="1"/>
      <c r="H145" s="10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</sheetData>
  <mergeCells count="9">
    <mergeCell ref="A2:D2"/>
    <mergeCell ref="A4:J4"/>
    <mergeCell ref="A6:A7"/>
    <mergeCell ref="B6:B7"/>
    <mergeCell ref="C6:C7"/>
    <mergeCell ref="D6:D7"/>
    <mergeCell ref="E6:F6"/>
    <mergeCell ref="G6:G7"/>
    <mergeCell ref="H6:J6"/>
  </mergeCells>
  <printOptions/>
  <pageMargins left="0.75" right="0.56" top="0.37" bottom="0.38" header="0.54" footer="0.36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2014-01-21T09:26:58Z</cp:lastPrinted>
  <dcterms:created xsi:type="dcterms:W3CDTF">2014-01-20T01:49:02Z</dcterms:created>
  <dcterms:modified xsi:type="dcterms:W3CDTF">2014-01-21T09:28:36Z</dcterms:modified>
  <cp:category/>
  <cp:version/>
  <cp:contentType/>
  <cp:contentStatus/>
</cp:coreProperties>
</file>