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3" sheetId="2" r:id="rId2"/>
  </sheets>
  <definedNames>
    <definedName name="_xlnm.Print_Area" localSheetId="0">'Sheet1'!$A$1:$H$178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<sst xmlns="http://schemas.openxmlformats.org/spreadsheetml/2006/main" count="361" uniqueCount="184">
  <si>
    <t>Mã số</t>
  </si>
  <si>
    <t>Chỉ tiêu</t>
  </si>
  <si>
    <t>ĐVT</t>
  </si>
  <si>
    <t>% so sánh với</t>
  </si>
  <si>
    <t>Cùng kỳ</t>
  </si>
  <si>
    <t>Kế hoạch</t>
  </si>
  <si>
    <t>A</t>
  </si>
  <si>
    <t>B</t>
  </si>
  <si>
    <t>C</t>
  </si>
  <si>
    <t>4=3/1</t>
  </si>
  <si>
    <t>Theo gía năm 1994</t>
  </si>
  <si>
    <t>Tỷ đồng</t>
  </si>
  <si>
    <t>a</t>
  </si>
  <si>
    <t>Gía trị SX nông nghiệp</t>
  </si>
  <si>
    <t>"</t>
  </si>
  <si>
    <t xml:space="preserve"> - Trồng trọt</t>
  </si>
  <si>
    <t xml:space="preserve"> - Chăn nuôi</t>
  </si>
  <si>
    <t xml:space="preserve"> - Dịch vụ</t>
  </si>
  <si>
    <t>b</t>
  </si>
  <si>
    <t>Giá trị lâm nghiệp</t>
  </si>
  <si>
    <t>c</t>
  </si>
  <si>
    <t>Giá trị sản xuất thuỷ sản</t>
  </si>
  <si>
    <t xml:space="preserve"> - Khai thác hải sản</t>
  </si>
  <si>
    <t xml:space="preserve"> - Khai thác nội đồng</t>
  </si>
  <si>
    <t xml:space="preserve"> - Nuôi trồng thủy sản</t>
  </si>
  <si>
    <t xml:space="preserve"> - Dịch vụ thủy sản</t>
  </si>
  <si>
    <t>SẢN XUẤT NÔNG NGHIỆP</t>
  </si>
  <si>
    <t>I.</t>
  </si>
  <si>
    <t>TRỒNG TRỌT</t>
  </si>
  <si>
    <t>Cây hàng năm</t>
  </si>
  <si>
    <t>Tổng DT gieo trồng</t>
  </si>
  <si>
    <t>Ha</t>
  </si>
  <si>
    <t>1.1.</t>
  </si>
  <si>
    <t>Cây lương thực có hạt</t>
  </si>
  <si>
    <t>Cây lúa</t>
  </si>
  <si>
    <t>Vụ Thu Đông-mùa</t>
  </si>
  <si>
    <t xml:space="preserve"> - Diện tích </t>
  </si>
  <si>
    <t xml:space="preserve"> - Năng suất </t>
  </si>
  <si>
    <t>Tạ/ha</t>
  </si>
  <si>
    <t xml:space="preserve"> - Sản lượng</t>
  </si>
  <si>
    <t>tấn</t>
  </si>
  <si>
    <t xml:space="preserve"> Vụ Đông - Xuân </t>
  </si>
  <si>
    <t xml:space="preserve"> - DT gieo sạ</t>
  </si>
  <si>
    <t>ha</t>
  </si>
  <si>
    <t xml:space="preserve"> - Diện tích thu hoạch</t>
  </si>
  <si>
    <t xml:space="preserve"> - Năng suất bình quân</t>
  </si>
  <si>
    <t>Vụ Hè Thu</t>
  </si>
  <si>
    <t>Cây màu</t>
  </si>
  <si>
    <t>Diện tích gieo trồng</t>
  </si>
  <si>
    <t>Diện tích thu hoạch</t>
  </si>
  <si>
    <t>Cây bắp</t>
  </si>
  <si>
    <t xml:space="preserve"> - Diện tích gieo trồng</t>
  </si>
  <si>
    <t xml:space="preserve"> - Diện tích thu hoạch</t>
  </si>
  <si>
    <t>''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</si>
  <si>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</si>
  <si>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</si>
  <si>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</si>
  <si>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</si>
  <si>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</si>
  <si>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</si>
  <si>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</si>
  <si>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</si>
  <si>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</si>
  <si>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</si>
  <si>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</si>
  <si>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</si>
  <si>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</si>
  <si>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</si>
  <si>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</si>
  <si>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</si>
  <si>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</si>
  <si>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</si>
  <si>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</si>
  <si>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</si>
  <si>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</si>
  <si>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</si>
  <si>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</si>
  <si>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</si>
  <si>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</si>
  <si>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</si>
  <si>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DT gieo trồng</t>
  </si>
  <si>
    <t>DT thu hoạch</t>
  </si>
  <si>
    <t>Cây lâu năm</t>
  </si>
  <si>
    <t xml:space="preserve"> - Cây ăn quả</t>
  </si>
  <si>
    <t xml:space="preserve">        + Diện tích</t>
  </si>
  <si>
    <t xml:space="preserve">        + Sản lượng</t>
  </si>
  <si>
    <t xml:space="preserve"> - Cây dừa</t>
  </si>
  <si>
    <t>II</t>
  </si>
  <si>
    <t>CHĂN NUÔI</t>
  </si>
  <si>
    <t xml:space="preserve"> - Tổng đàn trâu </t>
  </si>
  <si>
    <t>con</t>
  </si>
  <si>
    <t xml:space="preserve"> - Tổng đàn bò </t>
  </si>
  <si>
    <t xml:space="preserve"> - Tổng đàn lợn </t>
  </si>
  <si>
    <t xml:space="preserve"> - Tổng đàn gia cầm 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</si>
  <si>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</si>
  <si>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</si>
  <si>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</si>
  <si>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</si>
  <si>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</si>
  <si>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</si>
  <si>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</si>
  <si>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</si>
  <si>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</si>
  <si>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</si>
  <si>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</si>
  <si>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</si>
  <si>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</si>
  <si>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</si>
  <si>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</si>
  <si>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</si>
  <si>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</si>
  <si>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</si>
  <si>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</si>
  <si>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</si>
  <si>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</si>
  <si>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 </t>
    </r>
    <r>
      <rPr>
        <i/>
        <sz val="11"/>
        <rFont val="Times New Roman"/>
        <family val="1"/>
      </rPr>
      <t xml:space="preserve">  Trong đó</t>
    </r>
    <r>
      <rPr>
        <sz val="11"/>
        <rFont val="Times New Roman"/>
        <family val="1"/>
      </rPr>
      <t xml:space="preserve">: Gỗ rừng trồng 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</si>
  <si>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</si>
  <si>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</si>
  <si>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</si>
  <si>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</si>
  <si>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</si>
  <si>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</si>
  <si>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</si>
  <si>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</si>
  <si>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</si>
  <si>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</si>
  <si>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</si>
  <si>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</si>
  <si>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</si>
  <si>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</si>
  <si>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</si>
  <si>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</si>
  <si>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</si>
  <si>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</si>
  <si>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</si>
  <si>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</si>
  <si>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</si>
  <si>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</si>
  <si>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</si>
  <si>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</si>
  <si>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</si>
  <si>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</si>
  <si>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</si>
  <si>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</si>
  <si>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</si>
  <si>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</si>
  <si>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</si>
  <si>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</si>
  <si>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r>
      <t xml:space="preserve"> 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Trong đó:  cá tra, cá ba sa</t>
    </r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</si>
  <si>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</si>
  <si>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</si>
  <si>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</si>
  <si>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</si>
  <si>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</si>
  <si>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</si>
  <si>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</si>
  <si>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giáp xác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</si>
  <si>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</si>
  <si>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</si>
  <si>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</si>
  <si>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</si>
  <si>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</si>
  <si>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</si>
  <si>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</si>
  <si>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</si>
  <si>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</si>
  <si>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</si>
  <si>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</si>
  <si>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</si>
  <si>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</si>
  <si>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</si>
  <si>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</si>
  <si>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</si>
  <si>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</si>
  <si>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r>
      <t>Trong đó:</t>
    </r>
    <r>
      <rPr>
        <sz val="11"/>
        <rFont val="Times New Roman"/>
        <family val="1"/>
      </rPr>
      <t>- Cá các loại</t>
    </r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</si>
  <si>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</si>
  <si>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</si>
  <si>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</si>
  <si>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</si>
  <si>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BÁO CÁO 6 THÁNG ĐẦU NĂM</t>
  </si>
  <si>
    <t>VỀ SẢN XUẤT NÔNG, LÂM, DIÊM NGHIỆP VÀ THỦY SẢN</t>
  </si>
  <si>
    <t>TH 6 tháng đầu năm 2012</t>
  </si>
  <si>
    <t>KH 
vụ/năm
2013</t>
  </si>
  <si>
    <t>Ước TH 6 tháng đầu năm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</si>
</sst>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#,##0.000"/>
    <numFmt numFmtId="169" formatCode="0.000"/>
    <numFmt numFmtId="170" formatCode="#,##0.0"/>
    <numFmt numFmtId="171" formatCode="_(* #,##0.000_);_(* \(#,##0.000\);_(* &quot;-&quot;???_);_(@_)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VNI-Times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0" fontId="2" fillId="0" borderId="4" xfId="2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0" fontId="2" fillId="0" borderId="5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43" fontId="1" fillId="0" borderId="5" xfId="15" applyNumberFormat="1" applyFont="1" applyBorder="1" applyAlignment="1">
      <alignment horizontal="right" vertical="center"/>
    </xf>
    <xf numFmtId="166" fontId="1" fillId="0" borderId="5" xfId="15" applyNumberFormat="1" applyFont="1" applyBorder="1" applyAlignment="1">
      <alignment horizontal="right" vertical="center"/>
    </xf>
    <xf numFmtId="10" fontId="1" fillId="0" borderId="5" xfId="2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6" fontId="2" fillId="0" borderId="5" xfId="15" applyNumberFormat="1" applyFont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0" borderId="5" xfId="15" applyFont="1" applyBorder="1" applyAlignment="1">
      <alignment horizontal="center" vertical="center"/>
    </xf>
    <xf numFmtId="43" fontId="2" fillId="0" borderId="5" xfId="15" applyFont="1" applyBorder="1" applyAlignment="1">
      <alignment/>
    </xf>
    <xf numFmtId="43" fontId="2" fillId="0" borderId="5" xfId="15" applyFont="1" applyBorder="1" applyAlignment="1">
      <alignment horizontal="center"/>
    </xf>
    <xf numFmtId="166" fontId="2" fillId="0" borderId="5" xfId="15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quotePrefix="1">
      <alignment horizontal="center" vertical="center" wrapText="1"/>
    </xf>
    <xf numFmtId="166" fontId="1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 quotePrefix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 quotePrefix="1">
      <alignment vertical="center"/>
    </xf>
    <xf numFmtId="43" fontId="1" fillId="0" borderId="5" xfId="15" applyFont="1" applyBorder="1" applyAlignment="1">
      <alignment horizontal="center"/>
    </xf>
    <xf numFmtId="0" fontId="1" fillId="0" borderId="5" xfId="0" applyFont="1" applyBorder="1" applyAlignment="1" quotePrefix="1">
      <alignment horizontal="center" vertical="center"/>
    </xf>
    <xf numFmtId="166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43" fontId="2" fillId="0" borderId="5" xfId="15" applyNumberFormat="1" applyFont="1" applyBorder="1" applyAlignment="1">
      <alignment/>
    </xf>
    <xf numFmtId="1" fontId="2" fillId="0" borderId="5" xfId="0" applyNumberFormat="1" applyFont="1" applyBorder="1" applyAlignment="1">
      <alignment horizontal="center" vertical="center"/>
    </xf>
    <xf numFmtId="43" fontId="2" fillId="0" borderId="5" xfId="15" applyFont="1" applyBorder="1" applyAlignment="1">
      <alignment horizontal="left"/>
    </xf>
    <xf numFmtId="43" fontId="3" fillId="0" borderId="5" xfId="15" applyNumberFormat="1" applyFont="1" applyBorder="1" applyAlignment="1">
      <alignment horizontal="right" vertical="center"/>
    </xf>
    <xf numFmtId="43" fontId="1" fillId="0" borderId="5" xfId="15" applyFont="1" applyBorder="1" applyAlignment="1">
      <alignment horizontal="left"/>
    </xf>
    <xf numFmtId="43" fontId="1" fillId="0" borderId="5" xfId="15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19" applyFont="1" applyFill="1" applyBorder="1" applyAlignment="1">
      <alignment horizontal="left" vertical="center" wrapText="1"/>
      <protection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 quotePrefix="1">
      <alignment horizontal="center"/>
    </xf>
    <xf numFmtId="0" fontId="2" fillId="0" borderId="5" xfId="0" applyFont="1" applyFill="1" applyBorder="1" applyAlignment="1">
      <alignment horizontal="left"/>
    </xf>
    <xf numFmtId="43" fontId="2" fillId="0" borderId="5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10" fontId="1" fillId="0" borderId="5" xfId="20" applyNumberFormat="1" applyFont="1" applyBorder="1" applyAlignment="1">
      <alignment horizontal="right" vertical="center"/>
    </xf>
    <xf numFmtId="0" fontId="1" fillId="0" borderId="5" xfId="0" applyFont="1" applyBorder="1" applyAlignment="1" quotePrefix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 quotePrefix="1">
      <alignment/>
    </xf>
    <xf numFmtId="164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2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10" fontId="1" fillId="0" borderId="6" xfId="2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6" fontId="0" fillId="0" borderId="0" xfId="0" applyNumberFormat="1" applyAlignment="1">
      <alignment/>
    </xf>
    <xf numFmtId="43" fontId="1" fillId="0" borderId="5" xfId="0" applyNumberFormat="1" applyFont="1" applyBorder="1" applyAlignment="1">
      <alignment horizontal="right" vertical="top" wrapText="1"/>
    </xf>
    <xf numFmtId="43" fontId="2" fillId="0" borderId="5" xfId="15" applyNumberFormat="1" applyFont="1" applyBorder="1" applyAlignment="1">
      <alignment horizontal="right" vertical="center" wrapText="1"/>
    </xf>
    <xf numFmtId="165" fontId="2" fillId="0" borderId="4" xfId="15" applyNumberFormat="1" applyFont="1" applyBorder="1" applyAlignment="1">
      <alignment horizontal="center" vertical="center" wrapText="1"/>
    </xf>
    <xf numFmtId="166" fontId="2" fillId="0" borderId="4" xfId="15" applyNumberFormat="1" applyFont="1" applyBorder="1" applyAlignment="1">
      <alignment horizontal="center" vertical="center" wrapText="1"/>
    </xf>
    <xf numFmtId="43" fontId="2" fillId="0" borderId="4" xfId="15" applyNumberFormat="1" applyFont="1" applyBorder="1" applyAlignment="1">
      <alignment horizontal="center" vertical="center" wrapText="1"/>
    </xf>
    <xf numFmtId="43" fontId="2" fillId="0" borderId="5" xfId="15" applyNumberFormat="1" applyFont="1" applyBorder="1" applyAlignment="1">
      <alignment horizontal="right" vertical="center"/>
    </xf>
    <xf numFmtId="166" fontId="2" fillId="0" borderId="5" xfId="15" applyNumberFormat="1" applyFont="1" applyBorder="1" applyAlignment="1">
      <alignment horizontal="center" vertical="center" wrapText="1"/>
    </xf>
    <xf numFmtId="43" fontId="2" fillId="0" borderId="5" xfId="15" applyNumberFormat="1" applyFont="1" applyBorder="1" applyAlignment="1">
      <alignment horizontal="center" vertical="center" wrapText="1"/>
    </xf>
    <xf numFmtId="43" fontId="1" fillId="0" borderId="5" xfId="15" applyFont="1" applyBorder="1" applyAlignment="1">
      <alignment horizontal="right" vertical="center"/>
    </xf>
    <xf numFmtId="166" fontId="1" fillId="0" borderId="5" xfId="15" applyNumberFormat="1" applyFont="1" applyFill="1" applyBorder="1" applyAlignment="1">
      <alignment horizontal="right" vertical="center"/>
    </xf>
    <xf numFmtId="166" fontId="2" fillId="0" borderId="5" xfId="15" applyNumberFormat="1" applyFont="1" applyFill="1" applyBorder="1" applyAlignment="1">
      <alignment horizontal="right" vertical="center"/>
    </xf>
    <xf numFmtId="165" fontId="2" fillId="0" borderId="5" xfId="15" applyNumberFormat="1" applyFont="1" applyBorder="1" applyAlignment="1">
      <alignment horizontal="center" vertical="center" wrapText="1"/>
    </xf>
    <xf numFmtId="166" fontId="1" fillId="0" borderId="5" xfId="15" applyNumberFormat="1" applyFont="1" applyFill="1" applyBorder="1" applyAlignment="1">
      <alignment horizontal="right" vertical="center" wrapText="1"/>
    </xf>
    <xf numFmtId="43" fontId="2" fillId="0" borderId="5" xfId="15" applyFont="1" applyBorder="1" applyAlignment="1">
      <alignment horizontal="center" vertical="center" wrapText="1"/>
    </xf>
    <xf numFmtId="166" fontId="1" fillId="0" borderId="5" xfId="20" applyNumberFormat="1" applyFont="1" applyBorder="1" applyAlignment="1">
      <alignment horizontal="right"/>
    </xf>
    <xf numFmtId="166" fontId="1" fillId="0" borderId="5" xfId="15" applyNumberFormat="1" applyFont="1" applyBorder="1" applyAlignment="1">
      <alignment horizontal="right"/>
    </xf>
    <xf numFmtId="166" fontId="1" fillId="0" borderId="5" xfId="15" applyNumberFormat="1" applyFont="1" applyFill="1" applyBorder="1" applyAlignment="1">
      <alignment/>
    </xf>
    <xf numFmtId="167" fontId="2" fillId="0" borderId="5" xfId="15" applyNumberFormat="1" applyFont="1" applyBorder="1" applyAlignment="1">
      <alignment/>
    </xf>
    <xf numFmtId="166" fontId="1" fillId="0" borderId="5" xfId="20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43" fontId="1" fillId="0" borderId="5" xfId="15" applyNumberFormat="1" applyFont="1" applyBorder="1" applyAlignment="1">
      <alignment horizontal="right"/>
    </xf>
    <xf numFmtId="166" fontId="1" fillId="0" borderId="5" xfId="15" applyNumberFormat="1" applyFont="1" applyBorder="1" applyAlignment="1">
      <alignment horizontal="center"/>
    </xf>
    <xf numFmtId="167" fontId="1" fillId="0" borderId="7" xfId="0" applyNumberFormat="1" applyFont="1" applyBorder="1" applyAlignment="1">
      <alignment vertical="top" wrapText="1"/>
    </xf>
    <xf numFmtId="43" fontId="1" fillId="0" borderId="5" xfId="15" applyFont="1" applyBorder="1" applyAlignment="1">
      <alignment/>
    </xf>
    <xf numFmtId="4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166" fontId="2" fillId="0" borderId="5" xfId="15" applyNumberFormat="1" applyFont="1" applyBorder="1" applyAlignment="1">
      <alignment vertical="center"/>
    </xf>
    <xf numFmtId="43" fontId="3" fillId="0" borderId="5" xfId="15" applyFont="1" applyBorder="1" applyAlignment="1">
      <alignment horizontal="center"/>
    </xf>
    <xf numFmtId="166" fontId="1" fillId="0" borderId="5" xfId="15" applyNumberFormat="1" applyFont="1" applyBorder="1" applyAlignment="1">
      <alignment vertical="center"/>
    </xf>
    <xf numFmtId="166" fontId="3" fillId="0" borderId="5" xfId="15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vertical="top" wrapText="1"/>
    </xf>
    <xf numFmtId="166" fontId="1" fillId="0" borderId="5" xfId="15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/>
    </xf>
    <xf numFmtId="43" fontId="1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 vertical="center" wrapText="1"/>
    </xf>
    <xf numFmtId="43" fontId="1" fillId="0" borderId="5" xfId="15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66" fontId="3" fillId="0" borderId="5" xfId="15" applyNumberFormat="1" applyFont="1" applyBorder="1" applyAlignment="1">
      <alignment horizontal="right" vertical="center"/>
    </xf>
    <xf numFmtId="166" fontId="1" fillId="0" borderId="5" xfId="0" applyNumberFormat="1" applyFont="1" applyBorder="1" applyAlignment="1">
      <alignment horizontal="right"/>
    </xf>
    <xf numFmtId="43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center"/>
    </xf>
    <xf numFmtId="166" fontId="1" fillId="0" borderId="5" xfId="15" applyNumberFormat="1" applyFont="1" applyFill="1" applyBorder="1" applyAlignment="1">
      <alignment vertical="center"/>
    </xf>
    <xf numFmtId="166" fontId="2" fillId="0" borderId="5" xfId="0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7" fontId="1" fillId="0" borderId="5" xfId="15" applyNumberFormat="1" applyFont="1" applyBorder="1" applyAlignment="1">
      <alignment/>
    </xf>
    <xf numFmtId="166" fontId="1" fillId="0" borderId="5" xfId="0" applyNumberFormat="1" applyFont="1" applyBorder="1" applyAlignment="1">
      <alignment vertical="center"/>
    </xf>
    <xf numFmtId="166" fontId="5" fillId="0" borderId="5" xfId="0" applyNumberFormat="1" applyFont="1" applyBorder="1" applyAlignment="1">
      <alignment/>
    </xf>
    <xf numFmtId="43" fontId="1" fillId="0" borderId="6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43" fontId="12" fillId="0" borderId="0" xfId="0" applyNumberFormat="1" applyFont="1" applyAlignment="1">
      <alignment/>
    </xf>
    <xf numFmtId="43" fontId="1" fillId="0" borderId="5" xfId="1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" fontId="1" fillId="0" borderId="5" xfId="15" applyNumberFormat="1" applyFont="1" applyBorder="1" applyAlignment="1">
      <alignment vertical="center"/>
    </xf>
    <xf numFmtId="166" fontId="1" fillId="0" borderId="6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C chi tieu  KT-XH chu yeu 2002- KH 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pane xSplit="3" ySplit="6" topLeftCell="D1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67" sqref="L167:L169"/>
    </sheetView>
  </sheetViews>
  <sheetFormatPr defaultColWidth="9.140625" defaultRowHeight="12.75"/>
  <cols>
    <col min="1" max="1" width="4.7109375" style="0" customWidth="1"/>
    <col min="2" max="2" width="29.7109375" style="0" customWidth="1"/>
    <col min="4" max="4" width="12.00390625" style="0" customWidth="1"/>
    <col min="5" max="5" width="12.140625" style="0" bestFit="1" customWidth="1"/>
    <col min="6" max="6" width="11.421875" style="0" customWidth="1"/>
    <col min="7" max="8" width="9.8515625" style="0" customWidth="1"/>
    <col min="9" max="9" width="11.28125" style="0" bestFit="1" customWidth="1"/>
    <col min="10" max="10" width="12.8515625" style="0" customWidth="1"/>
    <col min="11" max="11" width="12.8515625" style="0" bestFit="1" customWidth="1"/>
  </cols>
  <sheetData>
    <row r="1" spans="1:8" ht="15.75">
      <c r="A1" s="148" t="s">
        <v>179</v>
      </c>
      <c r="B1" s="148"/>
      <c r="C1" s="148"/>
      <c r="D1" s="148"/>
      <c r="E1" s="148"/>
      <c r="F1" s="148"/>
      <c r="G1" s="148"/>
      <c r="H1" s="148"/>
    </row>
    <row r="2" spans="1:8" ht="15.75">
      <c r="A2" s="148" t="s">
        <v>180</v>
      </c>
      <c r="B2" s="148"/>
      <c r="C2" s="148"/>
      <c r="D2" s="148"/>
      <c r="E2" s="148"/>
      <c r="F2" s="148"/>
      <c r="G2" s="148"/>
      <c r="H2" s="148"/>
    </row>
    <row r="3" spans="1:8" ht="15.75">
      <c r="A3" s="149"/>
      <c r="B3" s="149"/>
      <c r="C3" s="149"/>
      <c r="D3" s="149"/>
      <c r="E3" s="149"/>
      <c r="F3" s="149"/>
      <c r="G3" s="149"/>
      <c r="H3" s="149"/>
    </row>
    <row r="4" spans="1:8" ht="12.75">
      <c r="A4" s="75"/>
      <c r="B4" s="76"/>
      <c r="C4" s="77"/>
      <c r="D4" s="78"/>
      <c r="E4" s="77"/>
      <c r="F4" s="79"/>
      <c r="G4" s="80"/>
      <c r="H4" s="80"/>
    </row>
    <row r="5" spans="1:11" ht="15">
      <c r="A5" s="150" t="s">
        <v>0</v>
      </c>
      <c r="B5" s="152" t="s">
        <v>1</v>
      </c>
      <c r="C5" s="142" t="s">
        <v>2</v>
      </c>
      <c r="D5" s="142" t="s">
        <v>181</v>
      </c>
      <c r="E5" s="142" t="s">
        <v>182</v>
      </c>
      <c r="F5" s="142" t="s">
        <v>183</v>
      </c>
      <c r="G5" s="144" t="s">
        <v>3</v>
      </c>
      <c r="H5" s="145"/>
      <c r="I5" s="136"/>
      <c r="J5" s="136"/>
      <c r="K5" s="136"/>
    </row>
    <row r="6" spans="1:11" ht="30" customHeight="1">
      <c r="A6" s="151"/>
      <c r="B6" s="153"/>
      <c r="C6" s="143"/>
      <c r="D6" s="143"/>
      <c r="E6" s="143"/>
      <c r="F6" s="143"/>
      <c r="G6" s="2" t="s">
        <v>4</v>
      </c>
      <c r="H6" s="1" t="s">
        <v>5</v>
      </c>
      <c r="I6" s="136"/>
      <c r="J6" s="136"/>
      <c r="K6" s="136"/>
    </row>
    <row r="7" spans="1:11" ht="15">
      <c r="A7" s="3" t="s">
        <v>6</v>
      </c>
      <c r="B7" s="146" t="s">
        <v>7</v>
      </c>
      <c r="C7" s="147"/>
      <c r="D7" s="1" t="s">
        <v>8</v>
      </c>
      <c r="E7" s="4">
        <v>1</v>
      </c>
      <c r="F7" s="2"/>
      <c r="G7" s="2">
        <v>3</v>
      </c>
      <c r="H7" s="2" t="s">
        <v>9</v>
      </c>
      <c r="I7" s="136"/>
      <c r="J7" s="136"/>
      <c r="K7" s="136"/>
    </row>
    <row r="8" spans="1:11" ht="14.25">
      <c r="A8" s="5"/>
      <c r="B8" s="6" t="s">
        <v>10</v>
      </c>
      <c r="C8" s="5" t="s">
        <v>11</v>
      </c>
      <c r="D8" s="84">
        <f>+D9+D13+D14</f>
        <v>3860.9179999999997</v>
      </c>
      <c r="E8" s="85">
        <f>+E9+E13+E14</f>
        <v>8170</v>
      </c>
      <c r="F8" s="86">
        <f>+F9+F13+F14</f>
        <v>4027.858</v>
      </c>
      <c r="G8" s="7">
        <f aca="true" t="shared" si="0" ref="G8:G18">F8/D8</f>
        <v>1.0432384215360182</v>
      </c>
      <c r="H8" s="7">
        <f aca="true" t="shared" si="1" ref="H8:H18">+F8/E8</f>
        <v>0.4930058751529988</v>
      </c>
      <c r="I8" s="134"/>
      <c r="J8" s="136"/>
      <c r="K8" s="136"/>
    </row>
    <row r="9" spans="1:11" ht="15">
      <c r="A9" s="8" t="s">
        <v>12</v>
      </c>
      <c r="B9" s="9" t="s">
        <v>13</v>
      </c>
      <c r="C9" s="10" t="s">
        <v>14</v>
      </c>
      <c r="D9" s="87">
        <f>SUM(D10:D12)</f>
        <v>3080.9359999999997</v>
      </c>
      <c r="E9" s="88">
        <f>SUM(E10:E12)</f>
        <v>5370</v>
      </c>
      <c r="F9" s="89">
        <f>SUM(F10:F12)</f>
        <v>3176.9100000000003</v>
      </c>
      <c r="G9" s="11">
        <f>F9/D9</f>
        <v>1.0311509229662676</v>
      </c>
      <c r="H9" s="11">
        <f>+F9/E9</f>
        <v>0.5916033519553073</v>
      </c>
      <c r="I9" s="134"/>
      <c r="J9" s="136"/>
      <c r="K9" s="136"/>
    </row>
    <row r="10" spans="1:11" ht="15">
      <c r="A10" s="12"/>
      <c r="B10" s="13" t="s">
        <v>15</v>
      </c>
      <c r="C10" s="10" t="s">
        <v>14</v>
      </c>
      <c r="D10" s="90">
        <v>2323.455</v>
      </c>
      <c r="E10" s="91">
        <v>3891</v>
      </c>
      <c r="F10" s="82">
        <v>2506</v>
      </c>
      <c r="G10" s="16">
        <f t="shared" si="0"/>
        <v>1.0785661869930772</v>
      </c>
      <c r="H10" s="16">
        <f t="shared" si="1"/>
        <v>0.6440503726548445</v>
      </c>
      <c r="I10" s="134"/>
      <c r="J10" s="136"/>
      <c r="K10" s="136"/>
    </row>
    <row r="11" spans="1:11" ht="15">
      <c r="A11" s="12"/>
      <c r="B11" s="13" t="s">
        <v>16</v>
      </c>
      <c r="C11" s="10" t="s">
        <v>14</v>
      </c>
      <c r="D11" s="14">
        <v>373.792</v>
      </c>
      <c r="E11" s="91">
        <v>769</v>
      </c>
      <c r="F11" s="82">
        <v>339.827</v>
      </c>
      <c r="G11" s="16">
        <f t="shared" si="0"/>
        <v>0.9091339568530092</v>
      </c>
      <c r="H11" s="16">
        <f t="shared" si="1"/>
        <v>0.4419076723016905</v>
      </c>
      <c r="I11" s="134"/>
      <c r="J11" s="136"/>
      <c r="K11" s="136"/>
    </row>
    <row r="12" spans="1:11" ht="15">
      <c r="A12" s="12"/>
      <c r="B12" s="13" t="s">
        <v>17</v>
      </c>
      <c r="C12" s="10" t="s">
        <v>14</v>
      </c>
      <c r="D12" s="14">
        <v>383.689</v>
      </c>
      <c r="E12" s="91">
        <v>710</v>
      </c>
      <c r="F12" s="82">
        <v>331.083</v>
      </c>
      <c r="G12" s="16">
        <f t="shared" si="0"/>
        <v>0.8628941668903721</v>
      </c>
      <c r="H12" s="16">
        <f t="shared" si="1"/>
        <v>0.4663140845070423</v>
      </c>
      <c r="I12" s="134"/>
      <c r="J12" s="136"/>
      <c r="K12" s="136"/>
    </row>
    <row r="13" spans="1:11" ht="15">
      <c r="A13" s="8" t="s">
        <v>18</v>
      </c>
      <c r="B13" s="9" t="s">
        <v>19</v>
      </c>
      <c r="C13" s="17" t="s">
        <v>14</v>
      </c>
      <c r="D13" s="87">
        <v>60.752</v>
      </c>
      <c r="E13" s="92">
        <v>95</v>
      </c>
      <c r="F13" s="83">
        <v>58.47</v>
      </c>
      <c r="G13" s="11">
        <f t="shared" si="0"/>
        <v>0.9624374506189096</v>
      </c>
      <c r="H13" s="11">
        <f t="shared" si="1"/>
        <v>0.6154736842105263</v>
      </c>
      <c r="I13" s="134"/>
      <c r="J13" s="136"/>
      <c r="K13" s="136"/>
    </row>
    <row r="14" spans="1:11" ht="15">
      <c r="A14" s="8" t="s">
        <v>20</v>
      </c>
      <c r="B14" s="9" t="s">
        <v>21</v>
      </c>
      <c r="C14" s="10" t="s">
        <v>14</v>
      </c>
      <c r="D14" s="93">
        <f>SUM(D15:D18)</f>
        <v>719.23</v>
      </c>
      <c r="E14" s="18">
        <f>E15+E16+E17+E18</f>
        <v>2705</v>
      </c>
      <c r="F14" s="87">
        <f>F15+F16+F17+F18</f>
        <v>792.478</v>
      </c>
      <c r="G14" s="11">
        <f t="shared" si="0"/>
        <v>1.1018422479596235</v>
      </c>
      <c r="H14" s="11">
        <f t="shared" si="1"/>
        <v>0.2929678373382625</v>
      </c>
      <c r="I14" s="134"/>
      <c r="J14" s="136"/>
      <c r="K14" s="136"/>
    </row>
    <row r="15" spans="1:11" ht="15">
      <c r="A15" s="12"/>
      <c r="B15" s="13" t="s">
        <v>22</v>
      </c>
      <c r="C15" s="10" t="s">
        <v>14</v>
      </c>
      <c r="D15" s="14">
        <v>186.224</v>
      </c>
      <c r="E15" s="94">
        <v>405</v>
      </c>
      <c r="F15" s="135">
        <v>186.589</v>
      </c>
      <c r="G15" s="16">
        <f t="shared" si="0"/>
        <v>1.001960005155082</v>
      </c>
      <c r="H15" s="16">
        <f t="shared" si="1"/>
        <v>0.46071358024691356</v>
      </c>
      <c r="I15" s="134"/>
      <c r="J15" s="136"/>
      <c r="K15" s="136"/>
    </row>
    <row r="16" spans="1:11" ht="15">
      <c r="A16" s="12"/>
      <c r="B16" s="13" t="s">
        <v>23</v>
      </c>
      <c r="C16" s="10" t="s">
        <v>14</v>
      </c>
      <c r="D16" s="14">
        <v>77.173</v>
      </c>
      <c r="E16" s="94">
        <v>140</v>
      </c>
      <c r="F16" s="135">
        <v>68.308</v>
      </c>
      <c r="G16" s="16">
        <f t="shared" si="0"/>
        <v>0.8851282184183589</v>
      </c>
      <c r="H16" s="16">
        <f t="shared" si="1"/>
        <v>0.48791428571428574</v>
      </c>
      <c r="I16" s="134"/>
      <c r="J16" s="136"/>
      <c r="K16" s="136"/>
    </row>
    <row r="17" spans="1:11" ht="15">
      <c r="A17" s="12"/>
      <c r="B17" s="13" t="s">
        <v>24</v>
      </c>
      <c r="C17" s="10" t="s">
        <v>14</v>
      </c>
      <c r="D17" s="14">
        <v>376.256</v>
      </c>
      <c r="E17" s="94">
        <v>1980</v>
      </c>
      <c r="F17" s="135">
        <v>463.75</v>
      </c>
      <c r="G17" s="16">
        <f t="shared" si="0"/>
        <v>1.2325384844361287</v>
      </c>
      <c r="H17" s="16">
        <f t="shared" si="1"/>
        <v>0.2342171717171717</v>
      </c>
      <c r="I17" s="134"/>
      <c r="J17" s="136"/>
      <c r="K17" s="136"/>
    </row>
    <row r="18" spans="1:11" ht="15">
      <c r="A18" s="12"/>
      <c r="B18" s="13" t="s">
        <v>25</v>
      </c>
      <c r="C18" s="10" t="s">
        <v>14</v>
      </c>
      <c r="D18" s="14">
        <v>79.577</v>
      </c>
      <c r="E18" s="94">
        <v>180</v>
      </c>
      <c r="F18" s="135">
        <v>73.831</v>
      </c>
      <c r="G18" s="16">
        <f t="shared" si="0"/>
        <v>0.9277932065797907</v>
      </c>
      <c r="H18" s="16">
        <f t="shared" si="1"/>
        <v>0.4101722222222222</v>
      </c>
      <c r="I18" s="134"/>
      <c r="J18" s="136"/>
      <c r="K18" s="136"/>
    </row>
    <row r="19" spans="1:11" ht="14.25">
      <c r="A19" s="19" t="s">
        <v>6</v>
      </c>
      <c r="B19" s="20" t="s">
        <v>26</v>
      </c>
      <c r="C19" s="21"/>
      <c r="D19" s="22"/>
      <c r="E19" s="95"/>
      <c r="F19" s="22"/>
      <c r="G19" s="11"/>
      <c r="H19" s="11"/>
      <c r="I19" s="134"/>
      <c r="J19" s="136"/>
      <c r="K19" s="136"/>
    </row>
    <row r="20" spans="1:11" ht="14.25">
      <c r="A20" s="19" t="s">
        <v>27</v>
      </c>
      <c r="B20" s="20" t="s">
        <v>28</v>
      </c>
      <c r="C20" s="23"/>
      <c r="D20" s="24"/>
      <c r="E20" s="24"/>
      <c r="F20" s="24"/>
      <c r="G20" s="11"/>
      <c r="H20" s="11"/>
      <c r="I20" s="134"/>
      <c r="J20" s="136"/>
      <c r="K20" s="136"/>
    </row>
    <row r="21" spans="1:11" ht="14.25">
      <c r="A21" s="25">
        <v>1</v>
      </c>
      <c r="B21" s="20" t="s">
        <v>29</v>
      </c>
      <c r="C21" s="23"/>
      <c r="D21" s="24"/>
      <c r="E21" s="24"/>
      <c r="F21" s="24"/>
      <c r="G21" s="11"/>
      <c r="H21" s="11"/>
      <c r="I21" s="134"/>
      <c r="J21" s="136"/>
      <c r="K21" s="136"/>
    </row>
    <row r="22" spans="1:11" ht="15">
      <c r="A22" s="19"/>
      <c r="B22" s="20" t="s">
        <v>30</v>
      </c>
      <c r="C22" s="10" t="s">
        <v>31</v>
      </c>
      <c r="D22" s="24">
        <f>+D23+D48+D53+D58+D60+D71</f>
        <v>263883.42</v>
      </c>
      <c r="E22" s="24">
        <f>+E23+E48+E53+E58+E60+E71</f>
        <v>283080</v>
      </c>
      <c r="F22" s="24">
        <f>+F23+F48+F53+F58+F60+F71</f>
        <v>271343.01999999996</v>
      </c>
      <c r="G22" s="11">
        <f>F22/D22</f>
        <v>1.0282685437379884</v>
      </c>
      <c r="H22" s="11">
        <f>+F22/E22</f>
        <v>0.9585382930620318</v>
      </c>
      <c r="I22" s="134"/>
      <c r="J22" s="136"/>
      <c r="K22" s="136"/>
    </row>
    <row r="23" spans="1:11" ht="15">
      <c r="A23" s="26" t="s">
        <v>32</v>
      </c>
      <c r="B23" s="20" t="s">
        <v>33</v>
      </c>
      <c r="C23" s="10" t="s">
        <v>31</v>
      </c>
      <c r="D23" s="27">
        <f>+D24+D42</f>
        <v>230634.28</v>
      </c>
      <c r="E23" s="27">
        <f>+E24+E42</f>
        <v>233300</v>
      </c>
      <c r="F23" s="27">
        <f>+F24+F42</f>
        <v>238477.41999999998</v>
      </c>
      <c r="G23" s="16">
        <f>F23/D23</f>
        <v>1.0340068267388525</v>
      </c>
      <c r="H23" s="16">
        <f>+F23/E23</f>
        <v>1.0221921131590226</v>
      </c>
      <c r="I23" s="134"/>
      <c r="J23" s="136"/>
      <c r="K23" s="136"/>
    </row>
    <row r="24" spans="1:11" ht="15" customHeight="1">
      <c r="A24" s="28"/>
      <c r="B24" s="20" t="s">
        <v>34</v>
      </c>
      <c r="C24" s="10" t="s">
        <v>31</v>
      </c>
      <c r="D24" s="27">
        <f>+D26+D30+D34</f>
        <v>227227</v>
      </c>
      <c r="E24" s="27">
        <f>+E26+E30+E34</f>
        <v>227500</v>
      </c>
      <c r="F24" s="27">
        <f>+F26+F30+F34</f>
        <v>234846.41999999998</v>
      </c>
      <c r="G24" s="16">
        <f>F24/D24</f>
        <v>1.033532194677569</v>
      </c>
      <c r="H24" s="16">
        <f>+F24/E24</f>
        <v>1.032291956043956</v>
      </c>
      <c r="I24" s="134"/>
      <c r="J24" s="136"/>
      <c r="K24" s="136"/>
    </row>
    <row r="25" spans="1:11" ht="13.5" customHeight="1">
      <c r="A25" s="28"/>
      <c r="B25" s="29" t="s">
        <v>35</v>
      </c>
      <c r="C25" s="30"/>
      <c r="D25" s="31"/>
      <c r="E25" s="27"/>
      <c r="F25" s="27"/>
      <c r="G25" s="96"/>
      <c r="H25" s="16"/>
      <c r="I25" s="134"/>
      <c r="J25" s="138"/>
      <c r="K25" s="136"/>
    </row>
    <row r="26" spans="1:11" ht="15">
      <c r="A26" s="28"/>
      <c r="B26" s="32" t="s">
        <v>36</v>
      </c>
      <c r="C26" s="12" t="s">
        <v>31</v>
      </c>
      <c r="D26" s="15">
        <v>89007</v>
      </c>
      <c r="E26" s="97">
        <v>90500</v>
      </c>
      <c r="F26" s="98">
        <v>90388.42</v>
      </c>
      <c r="G26" s="16">
        <f>F26/D26</f>
        <v>1.015520352331839</v>
      </c>
      <c r="H26" s="16">
        <f>+F26/E26</f>
        <v>0.9987670718232045</v>
      </c>
      <c r="I26" s="134"/>
      <c r="J26" s="136"/>
      <c r="K26" s="136"/>
    </row>
    <row r="27" spans="1:11" ht="15">
      <c r="A27" s="28"/>
      <c r="B27" s="32" t="s">
        <v>37</v>
      </c>
      <c r="C27" s="10" t="s">
        <v>38</v>
      </c>
      <c r="D27" s="14">
        <f>+D28/D26*10</f>
        <v>51.748963564663455</v>
      </c>
      <c r="E27" s="14">
        <f>+E28/E26*10</f>
        <v>52.199999999999996</v>
      </c>
      <c r="F27" s="14">
        <f>+F28/F26*10</f>
        <v>51.74611969099581</v>
      </c>
      <c r="G27" s="16">
        <f>F27/D27</f>
        <v>0.999945044818838</v>
      </c>
      <c r="H27" s="16">
        <f>+F27/E27</f>
        <v>0.9913049749232915</v>
      </c>
      <c r="I27" s="134"/>
      <c r="J27" s="138"/>
      <c r="K27" s="138"/>
    </row>
    <row r="28" spans="1:11" ht="15">
      <c r="A28" s="28"/>
      <c r="B28" s="32" t="s">
        <v>39</v>
      </c>
      <c r="C28" s="12" t="s">
        <v>40</v>
      </c>
      <c r="D28" s="15">
        <v>460602</v>
      </c>
      <c r="E28" s="15">
        <v>472410</v>
      </c>
      <c r="F28" s="98">
        <v>467725</v>
      </c>
      <c r="G28" s="16">
        <f>F28/D28</f>
        <v>1.015464544226903</v>
      </c>
      <c r="H28" s="16">
        <f>+F28/E28</f>
        <v>0.9900827670879109</v>
      </c>
      <c r="I28" s="134"/>
      <c r="J28" s="138"/>
      <c r="K28" s="138"/>
    </row>
    <row r="29" spans="1:11" ht="15">
      <c r="A29" s="28"/>
      <c r="B29" s="33" t="s">
        <v>41</v>
      </c>
      <c r="C29" s="30"/>
      <c r="D29" s="99"/>
      <c r="E29" s="31"/>
      <c r="F29" s="91"/>
      <c r="G29" s="11"/>
      <c r="H29" s="11"/>
      <c r="I29" s="134"/>
      <c r="J29" s="138"/>
      <c r="K29" s="136"/>
    </row>
    <row r="30" spans="1:11" ht="15">
      <c r="A30" s="28"/>
      <c r="B30" s="32" t="s">
        <v>36</v>
      </c>
      <c r="C30" s="12" t="s">
        <v>43</v>
      </c>
      <c r="D30" s="15">
        <v>58220</v>
      </c>
      <c r="E30" s="97">
        <v>56000</v>
      </c>
      <c r="F30" s="15">
        <v>64458</v>
      </c>
      <c r="G30" s="16">
        <f>F30/D30</f>
        <v>1.1071453108897287</v>
      </c>
      <c r="H30" s="16">
        <f>+F30/E30</f>
        <v>1.1510357142857144</v>
      </c>
      <c r="I30" s="134"/>
      <c r="J30" s="138"/>
      <c r="K30" s="136"/>
    </row>
    <row r="31" spans="1:11" ht="15">
      <c r="A31" s="28"/>
      <c r="B31" s="32" t="s">
        <v>45</v>
      </c>
      <c r="C31" s="10" t="s">
        <v>38</v>
      </c>
      <c r="D31" s="14">
        <f>+D32/D30*10</f>
        <v>62.28546891102714</v>
      </c>
      <c r="E31" s="14">
        <f>+E32/E30*10</f>
        <v>62.699999999999996</v>
      </c>
      <c r="F31" s="14">
        <f>+F32/F30*10</f>
        <v>60.35449439945391</v>
      </c>
      <c r="G31" s="16">
        <f>F31/D31</f>
        <v>0.9689979935074172</v>
      </c>
      <c r="H31" s="16">
        <f>+F31/E31</f>
        <v>0.9625916172161709</v>
      </c>
      <c r="I31" s="134"/>
      <c r="J31" s="136"/>
      <c r="K31" s="136"/>
    </row>
    <row r="32" spans="1:11" ht="15">
      <c r="A32" s="28"/>
      <c r="B32" s="32" t="s">
        <v>39</v>
      </c>
      <c r="C32" s="12" t="s">
        <v>40</v>
      </c>
      <c r="D32" s="15">
        <v>362626</v>
      </c>
      <c r="E32" s="15">
        <v>351120</v>
      </c>
      <c r="F32" s="15">
        <v>389033</v>
      </c>
      <c r="G32" s="16">
        <f>F32/D32</f>
        <v>1.0728215847732927</v>
      </c>
      <c r="H32" s="16">
        <f>+F32/E32</f>
        <v>1.107977329687856</v>
      </c>
      <c r="I32" s="134"/>
      <c r="J32" s="138"/>
      <c r="K32" s="136"/>
    </row>
    <row r="33" spans="1:11" ht="15">
      <c r="A33" s="28"/>
      <c r="B33" s="33" t="s">
        <v>46</v>
      </c>
      <c r="C33" s="12"/>
      <c r="D33" s="15"/>
      <c r="E33" s="31"/>
      <c r="F33" s="14"/>
      <c r="G33" s="11"/>
      <c r="H33" s="11"/>
      <c r="I33" s="134"/>
      <c r="J33" s="136"/>
      <c r="K33" s="136"/>
    </row>
    <row r="34" spans="1:11" ht="15">
      <c r="A34" s="28"/>
      <c r="B34" s="32" t="s">
        <v>42</v>
      </c>
      <c r="C34" s="12" t="s">
        <v>43</v>
      </c>
      <c r="D34" s="15">
        <v>80000</v>
      </c>
      <c r="E34" s="100">
        <f>+E35</f>
        <v>81000</v>
      </c>
      <c r="F34" s="15">
        <v>80000</v>
      </c>
      <c r="G34" s="16">
        <f>F34/D34</f>
        <v>1</v>
      </c>
      <c r="H34" s="16">
        <f>+F34/E34</f>
        <v>0.9876543209876543</v>
      </c>
      <c r="I34" s="134"/>
      <c r="J34" s="139"/>
      <c r="K34" s="139"/>
    </row>
    <row r="35" spans="1:11" ht="15">
      <c r="A35" s="28"/>
      <c r="B35" s="32" t="s">
        <v>44</v>
      </c>
      <c r="C35" s="12" t="s">
        <v>31</v>
      </c>
      <c r="D35" s="15">
        <v>3420</v>
      </c>
      <c r="E35" s="15">
        <v>81000</v>
      </c>
      <c r="F35" s="15">
        <v>1342</v>
      </c>
      <c r="G35" s="16">
        <f>F35/D35</f>
        <v>0.39239766081871347</v>
      </c>
      <c r="H35" s="16">
        <f>+F35/E35</f>
        <v>0.016567901234567903</v>
      </c>
      <c r="I35" s="134"/>
      <c r="J35" s="136"/>
      <c r="K35" s="136"/>
    </row>
    <row r="36" spans="1:11" ht="15">
      <c r="A36" s="28"/>
      <c r="B36" s="32" t="s">
        <v>37</v>
      </c>
      <c r="C36" s="10" t="s">
        <v>38</v>
      </c>
      <c r="D36" s="101">
        <f>+D37/D35*10</f>
        <v>58.9</v>
      </c>
      <c r="E36" s="14">
        <f>+E37/E35*10</f>
        <v>54.3</v>
      </c>
      <c r="F36" s="14">
        <f>+(F37/F35)*10</f>
        <v>60.5290611028316</v>
      </c>
      <c r="G36" s="16">
        <f>F36/D36</f>
        <v>1.0276580832399254</v>
      </c>
      <c r="H36" s="16">
        <f>+F36/E36</f>
        <v>1.1147156740852966</v>
      </c>
      <c r="I36" s="134"/>
      <c r="J36" s="136"/>
      <c r="K36" s="136"/>
    </row>
    <row r="37" spans="1:11" ht="15">
      <c r="A37" s="28"/>
      <c r="B37" s="32" t="s">
        <v>39</v>
      </c>
      <c r="C37" s="12" t="s">
        <v>40</v>
      </c>
      <c r="D37" s="15">
        <f>+D35*5.89</f>
        <v>20143.8</v>
      </c>
      <c r="E37" s="15">
        <v>439830</v>
      </c>
      <c r="F37" s="15">
        <v>8123</v>
      </c>
      <c r="G37" s="16">
        <f>F37/D37</f>
        <v>0.4032506279847894</v>
      </c>
      <c r="H37" s="16">
        <f>+F37/E37</f>
        <v>0.018468499192869973</v>
      </c>
      <c r="I37" s="134"/>
      <c r="J37" s="136"/>
      <c r="K37" s="136"/>
    </row>
    <row r="38" spans="1:11" ht="15">
      <c r="A38" s="34"/>
      <c r="B38" s="35" t="s">
        <v>47</v>
      </c>
      <c r="C38" s="10" t="s">
        <v>31</v>
      </c>
      <c r="D38" s="87"/>
      <c r="E38" s="18"/>
      <c r="F38" s="87"/>
      <c r="G38" s="11"/>
      <c r="H38" s="11"/>
      <c r="I38" s="134"/>
      <c r="J38" s="136"/>
      <c r="K38" s="136"/>
    </row>
    <row r="39" spans="1:11" ht="15">
      <c r="A39" s="34"/>
      <c r="B39" s="35" t="s">
        <v>48</v>
      </c>
      <c r="C39" s="10" t="s">
        <v>31</v>
      </c>
      <c r="D39" s="87">
        <f>+D42+D46+D60+D71</f>
        <v>36656.42</v>
      </c>
      <c r="E39" s="18">
        <f>+E42+E46+E60+E71</f>
        <v>55580</v>
      </c>
      <c r="F39" s="87">
        <f>+F42+F46+F60+F71</f>
        <v>36496.6</v>
      </c>
      <c r="G39" s="11">
        <f>F39/D39</f>
        <v>0.9956400543206347</v>
      </c>
      <c r="H39" s="11">
        <f>+F39/E39</f>
        <v>0.6566498740554156</v>
      </c>
      <c r="I39" s="134"/>
      <c r="J39" s="136"/>
      <c r="K39" s="136"/>
    </row>
    <row r="40" spans="1:11" ht="15">
      <c r="A40" s="34"/>
      <c r="B40" s="35" t="s">
        <v>49</v>
      </c>
      <c r="C40" s="10" t="s">
        <v>31</v>
      </c>
      <c r="D40" s="87">
        <f>+D43+D49+D54+D59+D63+D68+D74+D80+D85+D90</f>
        <v>28483</v>
      </c>
      <c r="E40" s="87">
        <f>+E43+E49+E54+E59+E63+E68+E74+E80+E85+E90</f>
        <v>55580</v>
      </c>
      <c r="F40" s="87">
        <f>+F43+F49+F54+F59+F63+F68+F74+F80+F85+F90</f>
        <v>28547.600000000002</v>
      </c>
      <c r="G40" s="11">
        <f>F40/D40</f>
        <v>1.0022680195204157</v>
      </c>
      <c r="H40" s="11">
        <f>+F40/E40</f>
        <v>0.5136308024469234</v>
      </c>
      <c r="I40" s="137"/>
      <c r="J40" s="137"/>
      <c r="K40" s="136"/>
    </row>
    <row r="41" spans="1:11" ht="15">
      <c r="A41" s="34"/>
      <c r="B41" s="20" t="s">
        <v>50</v>
      </c>
      <c r="C41" s="10"/>
      <c r="D41" s="23"/>
      <c r="E41" s="23"/>
      <c r="F41" s="23"/>
      <c r="G41" s="11"/>
      <c r="H41" s="11"/>
      <c r="I41" s="137"/>
      <c r="J41" s="136"/>
      <c r="K41" s="136"/>
    </row>
    <row r="42" spans="1:11" ht="15">
      <c r="A42" s="34"/>
      <c r="B42" s="36" t="s">
        <v>51</v>
      </c>
      <c r="C42" s="10" t="s">
        <v>31</v>
      </c>
      <c r="D42" s="37">
        <v>3407.28</v>
      </c>
      <c r="E42" s="97">
        <v>5800</v>
      </c>
      <c r="F42" s="102">
        <f>3551+80</f>
        <v>3631</v>
      </c>
      <c r="G42" s="16">
        <f>F42/D42</f>
        <v>1.065659411612782</v>
      </c>
      <c r="H42" s="16">
        <f>+F42/E42</f>
        <v>0.6260344827586207</v>
      </c>
      <c r="I42" s="137"/>
      <c r="J42" s="136"/>
      <c r="K42" s="136"/>
    </row>
    <row r="43" spans="1:11" ht="15">
      <c r="A43" s="34"/>
      <c r="B43" s="36" t="s">
        <v>52</v>
      </c>
      <c r="C43" s="38" t="s">
        <v>53</v>
      </c>
      <c r="D43" s="103">
        <v>2942</v>
      </c>
      <c r="E43" s="39">
        <f>+E42</f>
        <v>5800</v>
      </c>
      <c r="F43" s="104">
        <v>2867.55</v>
      </c>
      <c r="G43" s="16">
        <f>F43/D43</f>
        <v>0.9746940856560163</v>
      </c>
      <c r="H43" s="16">
        <f>+F43/E43</f>
        <v>0.4944051724137931</v>
      </c>
      <c r="I43" s="137"/>
      <c r="J43" s="136"/>
      <c r="K43" s="136"/>
    </row>
    <row r="44" spans="1:11" ht="15">
      <c r="A44" s="34"/>
      <c r="B44" s="36" t="s">
        <v>37</v>
      </c>
      <c r="C44" s="10" t="s">
        <v>38</v>
      </c>
      <c r="D44" s="37">
        <f>+D45/D43*10</f>
        <v>55.05778382053025</v>
      </c>
      <c r="E44" s="105">
        <f>+E45/E43*10</f>
        <v>38.793103448275865</v>
      </c>
      <c r="F44" s="106">
        <f>+(F45/F43)*10</f>
        <v>54.272811284894765</v>
      </c>
      <c r="G44" s="16">
        <f>F44/D44</f>
        <v>0.9857427509578985</v>
      </c>
      <c r="H44" s="16">
        <f>+F44/E44</f>
        <v>1.3990324686772873</v>
      </c>
      <c r="I44" s="137"/>
      <c r="J44" s="136"/>
      <c r="K44" s="136"/>
    </row>
    <row r="45" spans="1:11" ht="15">
      <c r="A45" s="34"/>
      <c r="B45" s="40" t="s">
        <v>54</v>
      </c>
      <c r="C45" s="10" t="s">
        <v>55</v>
      </c>
      <c r="D45" s="103">
        <v>16198</v>
      </c>
      <c r="E45" s="39">
        <v>22500</v>
      </c>
      <c r="F45" s="107">
        <v>15563</v>
      </c>
      <c r="G45" s="16">
        <f>F45/D45</f>
        <v>0.9607976293369552</v>
      </c>
      <c r="H45" s="16">
        <f>+F45/E45</f>
        <v>0.6916888888888889</v>
      </c>
      <c r="I45" s="137"/>
      <c r="J45" s="136"/>
      <c r="K45" s="136"/>
    </row>
    <row r="46" spans="1:11" ht="15">
      <c r="A46" s="34" t="s">
        <v>56</v>
      </c>
      <c r="B46" s="20" t="s">
        <v>57</v>
      </c>
      <c r="C46" s="41" t="s">
        <v>31</v>
      </c>
      <c r="D46" s="108">
        <f>+D48+D53+D58</f>
        <v>2000.62</v>
      </c>
      <c r="E46" s="108">
        <f>+E48+E53+E58</f>
        <v>3650</v>
      </c>
      <c r="F46" s="108">
        <f>+F48+F53+F58</f>
        <v>1907.1</v>
      </c>
      <c r="G46" s="11">
        <f>F46/D46</f>
        <v>0.9532544911077566</v>
      </c>
      <c r="H46" s="11">
        <f>+F46/E46</f>
        <v>0.5224931506849315</v>
      </c>
      <c r="I46" s="137"/>
      <c r="J46" s="136"/>
      <c r="K46" s="136"/>
    </row>
    <row r="47" spans="1:11" ht="15">
      <c r="A47" s="34"/>
      <c r="B47" s="20" t="s">
        <v>58</v>
      </c>
      <c r="C47" s="10"/>
      <c r="D47" s="109"/>
      <c r="E47" s="110"/>
      <c r="F47" s="111"/>
      <c r="G47" s="11"/>
      <c r="H47" s="11"/>
      <c r="I47" s="137"/>
      <c r="J47" s="136"/>
      <c r="K47" s="136"/>
    </row>
    <row r="48" spans="1:11" ht="15">
      <c r="A48" s="34"/>
      <c r="B48" s="36" t="s">
        <v>59</v>
      </c>
      <c r="C48" s="10" t="s">
        <v>31</v>
      </c>
      <c r="D48" s="37">
        <v>1027.62</v>
      </c>
      <c r="E48" s="97">
        <v>1850</v>
      </c>
      <c r="F48" s="14">
        <f>953.8+30</f>
        <v>983.8</v>
      </c>
      <c r="G48" s="16">
        <f>F48/D48</f>
        <v>0.9573577781670268</v>
      </c>
      <c r="H48" s="16">
        <f>+F48/E48</f>
        <v>0.5317837837837838</v>
      </c>
      <c r="I48" s="137"/>
      <c r="J48" s="136"/>
      <c r="K48" s="136"/>
    </row>
    <row r="49" spans="1:11" ht="15">
      <c r="A49" s="34"/>
      <c r="B49" s="36" t="s">
        <v>60</v>
      </c>
      <c r="C49" s="38" t="s">
        <v>53</v>
      </c>
      <c r="D49" s="37">
        <v>783</v>
      </c>
      <c r="E49" s="39">
        <f>+E48</f>
        <v>1850</v>
      </c>
      <c r="F49" s="112">
        <v>698.7</v>
      </c>
      <c r="G49" s="16">
        <f>F49/D49</f>
        <v>0.8923371647509579</v>
      </c>
      <c r="H49" s="16">
        <f>+F49/E49</f>
        <v>0.3776756756756757</v>
      </c>
      <c r="I49" s="137"/>
      <c r="J49" s="136"/>
      <c r="K49" s="136"/>
    </row>
    <row r="50" spans="1:11" ht="15">
      <c r="A50" s="34"/>
      <c r="B50" s="36" t="s">
        <v>61</v>
      </c>
      <c r="C50" s="10" t="s">
        <v>38</v>
      </c>
      <c r="D50" s="37">
        <f>+D51/D49*10</f>
        <v>169.11877394636014</v>
      </c>
      <c r="E50" s="105">
        <f>+E51/E49*10</f>
        <v>148.7027027027027</v>
      </c>
      <c r="F50" s="106">
        <f>+(F51/F49)*10</f>
        <v>167.86889938457134</v>
      </c>
      <c r="G50" s="16">
        <f>F50/D50</f>
        <v>0.9926094866192371</v>
      </c>
      <c r="H50" s="16">
        <f>+F50/E50</f>
        <v>1.1288893633640746</v>
      </c>
      <c r="I50" s="137"/>
      <c r="J50" s="136"/>
      <c r="K50" s="136"/>
    </row>
    <row r="51" spans="1:11" ht="15">
      <c r="A51" s="34"/>
      <c r="B51" s="42" t="s">
        <v>62</v>
      </c>
      <c r="C51" s="10" t="s">
        <v>55</v>
      </c>
      <c r="D51" s="37">
        <v>13242</v>
      </c>
      <c r="E51" s="113">
        <v>27510</v>
      </c>
      <c r="F51" s="107">
        <v>11729</v>
      </c>
      <c r="G51" s="16">
        <f>F51/D51</f>
        <v>0.8857423349947138</v>
      </c>
      <c r="H51" s="16">
        <f>+F51/E51</f>
        <v>0.42635405307161034</v>
      </c>
      <c r="I51" s="137"/>
      <c r="J51" s="136"/>
      <c r="K51" s="136"/>
    </row>
    <row r="52" spans="1:11" ht="15">
      <c r="A52" s="34"/>
      <c r="B52" s="20" t="s">
        <v>63</v>
      </c>
      <c r="C52" s="10"/>
      <c r="D52" s="37"/>
      <c r="E52" s="110"/>
      <c r="F52" s="14"/>
      <c r="G52" s="11"/>
      <c r="H52" s="11"/>
      <c r="I52" s="137"/>
      <c r="J52" s="136"/>
      <c r="K52" s="136"/>
    </row>
    <row r="53" spans="1:11" ht="15">
      <c r="A53" s="34"/>
      <c r="B53" s="36" t="s">
        <v>59</v>
      </c>
      <c r="C53" s="10" t="s">
        <v>31</v>
      </c>
      <c r="D53" s="37">
        <v>570</v>
      </c>
      <c r="E53" s="97">
        <v>1100</v>
      </c>
      <c r="F53" s="14">
        <f>553+18</f>
        <v>571</v>
      </c>
      <c r="G53" s="16">
        <f>F53/D53</f>
        <v>1.0017543859649123</v>
      </c>
      <c r="H53" s="16">
        <f>+F53/E53</f>
        <v>0.519090909090909</v>
      </c>
      <c r="I53" s="137"/>
      <c r="J53" s="136"/>
      <c r="K53" s="136"/>
    </row>
    <row r="54" spans="1:11" ht="15">
      <c r="A54" s="34"/>
      <c r="B54" s="36" t="s">
        <v>60</v>
      </c>
      <c r="C54" s="38" t="s">
        <v>53</v>
      </c>
      <c r="D54" s="37">
        <v>403</v>
      </c>
      <c r="E54" s="39">
        <f>+E53</f>
        <v>1100</v>
      </c>
      <c r="F54" s="107">
        <v>375.41</v>
      </c>
      <c r="G54" s="16">
        <f>F54/D54</f>
        <v>0.9315384615384616</v>
      </c>
      <c r="H54" s="16">
        <f>+F54/E54</f>
        <v>0.3412818181818182</v>
      </c>
      <c r="I54" s="137"/>
      <c r="J54" s="136"/>
      <c r="K54" s="136"/>
    </row>
    <row r="55" spans="1:11" ht="15">
      <c r="A55" s="34"/>
      <c r="B55" s="36" t="s">
        <v>61</v>
      </c>
      <c r="C55" s="10" t="s">
        <v>38</v>
      </c>
      <c r="D55" s="37">
        <f>+D56/D54*10</f>
        <v>162.18362282878414</v>
      </c>
      <c r="E55" s="105">
        <f>+E56/E54*10</f>
        <v>138</v>
      </c>
      <c r="F55" s="106">
        <f>+(F56/F54)*10</f>
        <v>156.89512799339388</v>
      </c>
      <c r="G55" s="16">
        <f>F55/D55</f>
        <v>0.9673919305590227</v>
      </c>
      <c r="H55" s="16">
        <f>+F55/E55</f>
        <v>1.136921217343434</v>
      </c>
      <c r="I55" s="137"/>
      <c r="J55" s="136"/>
      <c r="K55" s="136"/>
    </row>
    <row r="56" spans="1:11" ht="15">
      <c r="A56" s="34"/>
      <c r="B56" s="42" t="s">
        <v>62</v>
      </c>
      <c r="C56" s="10" t="s">
        <v>55</v>
      </c>
      <c r="D56" s="37">
        <v>6536</v>
      </c>
      <c r="E56" s="110">
        <v>15180</v>
      </c>
      <c r="F56" s="107">
        <v>5890</v>
      </c>
      <c r="G56" s="16">
        <f>F56/D56</f>
        <v>0.9011627906976745</v>
      </c>
      <c r="H56" s="16">
        <f>+F56/E56</f>
        <v>0.38801054018445325</v>
      </c>
      <c r="I56" s="137"/>
      <c r="J56" s="136"/>
      <c r="K56" s="136"/>
    </row>
    <row r="57" spans="1:11" ht="15">
      <c r="A57" s="34"/>
      <c r="B57" s="20" t="s">
        <v>64</v>
      </c>
      <c r="C57" s="10"/>
      <c r="D57" s="30"/>
      <c r="E57" s="110"/>
      <c r="F57" s="43"/>
      <c r="G57" s="11"/>
      <c r="H57" s="11"/>
      <c r="I57" s="137"/>
      <c r="J57" s="136"/>
      <c r="K57" s="136"/>
    </row>
    <row r="58" spans="1:11" ht="15">
      <c r="A58" s="34"/>
      <c r="B58" s="36" t="s">
        <v>59</v>
      </c>
      <c r="C58" s="10" t="s">
        <v>31</v>
      </c>
      <c r="D58" s="114">
        <v>403</v>
      </c>
      <c r="E58" s="102">
        <v>700</v>
      </c>
      <c r="F58" s="115">
        <v>352.3</v>
      </c>
      <c r="G58" s="16">
        <f aca="true" t="shared" si="2" ref="G58:G71">F58/D58</f>
        <v>0.8741935483870968</v>
      </c>
      <c r="H58" s="16">
        <f aca="true" t="shared" si="3" ref="H58:H71">+F58/E58</f>
        <v>0.5032857142857143</v>
      </c>
      <c r="I58" s="137"/>
      <c r="J58" s="136"/>
      <c r="K58" s="136"/>
    </row>
    <row r="59" spans="1:11" ht="15">
      <c r="A59" s="34"/>
      <c r="B59" s="36" t="s">
        <v>60</v>
      </c>
      <c r="C59" s="38" t="s">
        <v>53</v>
      </c>
      <c r="D59" s="114">
        <v>283</v>
      </c>
      <c r="E59" s="116">
        <f>+E58</f>
        <v>700</v>
      </c>
      <c r="F59" s="115">
        <f>+F58</f>
        <v>352.3</v>
      </c>
      <c r="G59" s="16">
        <f t="shared" si="2"/>
        <v>1.2448763250883392</v>
      </c>
      <c r="H59" s="16">
        <f t="shared" si="3"/>
        <v>0.5032857142857143</v>
      </c>
      <c r="I59" s="137"/>
      <c r="J59" s="136"/>
      <c r="K59" s="136"/>
    </row>
    <row r="60" spans="1:11" ht="15">
      <c r="A60" s="34" t="s">
        <v>65</v>
      </c>
      <c r="B60" s="20" t="s">
        <v>66</v>
      </c>
      <c r="C60" s="10" t="s">
        <v>31</v>
      </c>
      <c r="D60" s="108">
        <f>+D62+D67</f>
        <v>18790</v>
      </c>
      <c r="E60" s="108">
        <f>+E62+E67</f>
        <v>31100</v>
      </c>
      <c r="F60" s="108">
        <f>+F62+F67</f>
        <v>18110</v>
      </c>
      <c r="G60" s="11">
        <f t="shared" si="2"/>
        <v>0.9638105375199574</v>
      </c>
      <c r="H60" s="11">
        <f t="shared" si="3"/>
        <v>0.582315112540193</v>
      </c>
      <c r="I60" s="137"/>
      <c r="J60" s="136"/>
      <c r="K60" s="136"/>
    </row>
    <row r="61" spans="1:11" ht="15">
      <c r="A61" s="34"/>
      <c r="B61" s="20" t="s">
        <v>67</v>
      </c>
      <c r="C61" s="10"/>
      <c r="D61" s="108"/>
      <c r="E61" s="108"/>
      <c r="F61" s="108"/>
      <c r="G61" s="11"/>
      <c r="H61" s="11"/>
      <c r="I61" s="137"/>
      <c r="J61" s="136"/>
      <c r="K61" s="136"/>
    </row>
    <row r="62" spans="1:11" ht="15">
      <c r="A62" s="34"/>
      <c r="B62" s="13" t="s">
        <v>68</v>
      </c>
      <c r="C62" s="10" t="s">
        <v>31</v>
      </c>
      <c r="D62" s="97">
        <v>18235</v>
      </c>
      <c r="E62" s="15">
        <v>30000</v>
      </c>
      <c r="F62" s="39">
        <f>16901+450</f>
        <v>17351</v>
      </c>
      <c r="G62" s="16">
        <f t="shared" si="2"/>
        <v>0.9515217987386894</v>
      </c>
      <c r="H62" s="16">
        <f t="shared" si="3"/>
        <v>0.5783666666666667</v>
      </c>
      <c r="I62" s="137"/>
      <c r="J62" s="136"/>
      <c r="K62" s="136"/>
    </row>
    <row r="63" spans="1:11" ht="15">
      <c r="A63" s="34"/>
      <c r="B63" s="36" t="s">
        <v>60</v>
      </c>
      <c r="C63" s="38" t="s">
        <v>53</v>
      </c>
      <c r="D63" s="97">
        <v>12634</v>
      </c>
      <c r="E63" s="15">
        <f>+E62</f>
        <v>30000</v>
      </c>
      <c r="F63" s="39">
        <v>12443.6</v>
      </c>
      <c r="G63" s="16">
        <f t="shared" si="2"/>
        <v>0.9849295551685927</v>
      </c>
      <c r="H63" s="16">
        <f t="shared" si="3"/>
        <v>0.4147866666666667</v>
      </c>
      <c r="I63" s="137"/>
      <c r="J63" s="136"/>
      <c r="K63" s="136"/>
    </row>
    <row r="64" spans="1:11" ht="15">
      <c r="A64" s="34"/>
      <c r="B64" s="36" t="s">
        <v>61</v>
      </c>
      <c r="C64" s="10" t="s">
        <v>38</v>
      </c>
      <c r="D64" s="117">
        <f>+D65/D63*10</f>
        <v>204.48947285103688</v>
      </c>
      <c r="E64" s="15">
        <f>+E65/E63*10</f>
        <v>206</v>
      </c>
      <c r="F64" s="115">
        <f>+F65/F63*10</f>
        <v>206.86216207528366</v>
      </c>
      <c r="G64" s="16">
        <f t="shared" si="2"/>
        <v>1.0116029895875138</v>
      </c>
      <c r="H64" s="16">
        <f t="shared" si="3"/>
        <v>1.0041852527926391</v>
      </c>
      <c r="I64" s="137"/>
      <c r="J64" s="136"/>
      <c r="K64" s="136"/>
    </row>
    <row r="65" spans="1:11" ht="15">
      <c r="A65" s="34"/>
      <c r="B65" s="42" t="s">
        <v>62</v>
      </c>
      <c r="C65" s="10" t="s">
        <v>55</v>
      </c>
      <c r="D65" s="97">
        <v>258352</v>
      </c>
      <c r="E65" s="15">
        <v>618000</v>
      </c>
      <c r="F65" s="39">
        <v>257411</v>
      </c>
      <c r="G65" s="16">
        <f t="shared" si="2"/>
        <v>0.9963576825416486</v>
      </c>
      <c r="H65" s="16">
        <f t="shared" si="3"/>
        <v>0.41652265372168285</v>
      </c>
      <c r="I65" s="137"/>
      <c r="J65" s="136"/>
      <c r="K65" s="136"/>
    </row>
    <row r="66" spans="1:11" ht="15">
      <c r="A66" s="34"/>
      <c r="B66" s="35" t="s">
        <v>69</v>
      </c>
      <c r="C66" s="10"/>
      <c r="D66" s="117"/>
      <c r="E66" s="15"/>
      <c r="F66" s="39"/>
      <c r="G66" s="16"/>
      <c r="H66" s="16"/>
      <c r="I66" s="137"/>
      <c r="J66" s="136"/>
      <c r="K66" s="136"/>
    </row>
    <row r="67" spans="1:11" ht="15">
      <c r="A67" s="34"/>
      <c r="B67" s="13" t="s">
        <v>68</v>
      </c>
      <c r="C67" s="10" t="s">
        <v>31</v>
      </c>
      <c r="D67" s="114">
        <v>555</v>
      </c>
      <c r="E67" s="15">
        <v>1100</v>
      </c>
      <c r="F67" s="39">
        <v>759</v>
      </c>
      <c r="G67" s="16">
        <f t="shared" si="2"/>
        <v>1.3675675675675676</v>
      </c>
      <c r="H67" s="16">
        <f t="shared" si="3"/>
        <v>0.69</v>
      </c>
      <c r="I67" s="137"/>
      <c r="J67" s="136"/>
      <c r="K67" s="136"/>
    </row>
    <row r="68" spans="1:11" ht="15">
      <c r="A68" s="34"/>
      <c r="B68" s="36" t="s">
        <v>60</v>
      </c>
      <c r="C68" s="38" t="s">
        <v>53</v>
      </c>
      <c r="D68" s="114">
        <v>456</v>
      </c>
      <c r="E68" s="15">
        <f>+E67</f>
        <v>1100</v>
      </c>
      <c r="F68" s="39">
        <v>455.64</v>
      </c>
      <c r="G68" s="16">
        <f t="shared" si="2"/>
        <v>0.9992105263157894</v>
      </c>
      <c r="H68" s="16">
        <f t="shared" si="3"/>
        <v>0.4142181818181818</v>
      </c>
      <c r="I68" s="137"/>
      <c r="J68" s="136"/>
      <c r="K68" s="136"/>
    </row>
    <row r="69" spans="1:11" ht="15">
      <c r="A69" s="34"/>
      <c r="B69" s="36" t="s">
        <v>61</v>
      </c>
      <c r="C69" s="10" t="s">
        <v>38</v>
      </c>
      <c r="D69" s="118">
        <f>+D70/D68*10</f>
        <v>13.94736842105263</v>
      </c>
      <c r="E69" s="15">
        <f>+E70/E68*10</f>
        <v>12</v>
      </c>
      <c r="F69" s="115">
        <f>+F70/F68*10</f>
        <v>12.176060047405846</v>
      </c>
      <c r="G69" s="16">
        <f t="shared" si="2"/>
        <v>0.8730005317007966</v>
      </c>
      <c r="H69" s="16">
        <f t="shared" si="3"/>
        <v>1.014671670617154</v>
      </c>
      <c r="I69" s="137"/>
      <c r="J69" s="136"/>
      <c r="K69" s="136"/>
    </row>
    <row r="70" spans="1:11" ht="15">
      <c r="A70" s="34"/>
      <c r="B70" s="42" t="s">
        <v>62</v>
      </c>
      <c r="C70" s="10" t="s">
        <v>55</v>
      </c>
      <c r="D70" s="114">
        <v>636</v>
      </c>
      <c r="E70" s="15">
        <v>1320</v>
      </c>
      <c r="F70" s="39">
        <v>554.79</v>
      </c>
      <c r="G70" s="16">
        <f t="shared" si="2"/>
        <v>0.872311320754717</v>
      </c>
      <c r="H70" s="16">
        <f t="shared" si="3"/>
        <v>0.4202954545454545</v>
      </c>
      <c r="I70" s="137"/>
      <c r="J70" s="136"/>
      <c r="K70" s="136"/>
    </row>
    <row r="71" spans="1:11" ht="15">
      <c r="A71" s="44" t="s">
        <v>70</v>
      </c>
      <c r="B71" s="20" t="s">
        <v>71</v>
      </c>
      <c r="C71" s="10" t="s">
        <v>72</v>
      </c>
      <c r="D71" s="108">
        <f>+D73+D78+D84+D89</f>
        <v>12458.52</v>
      </c>
      <c r="E71" s="108">
        <f>+E73+E78+E84+E89</f>
        <v>15030</v>
      </c>
      <c r="F71" s="108">
        <f>+F73+F78+F84+F89</f>
        <v>12848.5</v>
      </c>
      <c r="G71" s="11">
        <f t="shared" si="2"/>
        <v>1.0313022734642638</v>
      </c>
      <c r="H71" s="11">
        <f t="shared" si="3"/>
        <v>0.8548569527611444</v>
      </c>
      <c r="I71" s="137"/>
      <c r="J71" s="136"/>
      <c r="K71" s="136"/>
    </row>
    <row r="72" spans="1:11" ht="15">
      <c r="A72" s="34"/>
      <c r="B72" s="20" t="s">
        <v>73</v>
      </c>
      <c r="C72" s="41" t="s">
        <v>31</v>
      </c>
      <c r="D72" s="119"/>
      <c r="E72" s="119"/>
      <c r="F72" s="119"/>
      <c r="G72" s="11"/>
      <c r="H72" s="11"/>
      <c r="I72" s="137"/>
      <c r="J72" s="136"/>
      <c r="K72" s="136"/>
    </row>
    <row r="73" spans="1:11" ht="15">
      <c r="A73" s="34"/>
      <c r="B73" s="36" t="s">
        <v>59</v>
      </c>
      <c r="C73" s="10" t="s">
        <v>31</v>
      </c>
      <c r="D73" s="120">
        <v>3932.52</v>
      </c>
      <c r="E73" s="97">
        <v>4950</v>
      </c>
      <c r="F73" s="39">
        <f>3905+80</f>
        <v>3985</v>
      </c>
      <c r="G73" s="11">
        <f>F73/D73</f>
        <v>1.0133451323833065</v>
      </c>
      <c r="H73" s="11">
        <f>+F73/E73</f>
        <v>0.805050505050505</v>
      </c>
      <c r="I73" s="137"/>
      <c r="J73" s="136"/>
      <c r="K73" s="136"/>
    </row>
    <row r="74" spans="1:11" ht="15">
      <c r="A74" s="34"/>
      <c r="B74" s="36" t="s">
        <v>60</v>
      </c>
      <c r="C74" s="38" t="s">
        <v>53</v>
      </c>
      <c r="D74" s="97">
        <v>3480</v>
      </c>
      <c r="E74" s="39">
        <f>+E73</f>
        <v>4950</v>
      </c>
      <c r="F74" s="107">
        <v>3522.68</v>
      </c>
      <c r="G74" s="16">
        <f>F74/D74</f>
        <v>1.0122643678160919</v>
      </c>
      <c r="H74" s="16">
        <f>+F74/E74</f>
        <v>0.7116525252525252</v>
      </c>
      <c r="I74" s="137"/>
      <c r="J74" s="136"/>
      <c r="K74" s="136"/>
    </row>
    <row r="75" spans="1:11" ht="15">
      <c r="A75" s="34"/>
      <c r="B75" s="36" t="s">
        <v>61</v>
      </c>
      <c r="C75" s="10" t="s">
        <v>38</v>
      </c>
      <c r="D75" s="118">
        <f>+D76/D74*10</f>
        <v>47.99425287356322</v>
      </c>
      <c r="E75" s="105">
        <f>+E76/E74*10</f>
        <v>46.8</v>
      </c>
      <c r="F75" s="106">
        <f>+(F76/F74)*10</f>
        <v>51.675599259654575</v>
      </c>
      <c r="G75" s="16">
        <f>F75/D75</f>
        <v>1.0767039002730088</v>
      </c>
      <c r="H75" s="16">
        <f>+F75/E75</f>
        <v>1.1041794713601405</v>
      </c>
      <c r="I75" s="137"/>
      <c r="J75" s="136"/>
      <c r="K75" s="136"/>
    </row>
    <row r="76" spans="1:11" ht="15">
      <c r="A76" s="34"/>
      <c r="B76" s="42" t="s">
        <v>62</v>
      </c>
      <c r="C76" s="10" t="s">
        <v>55</v>
      </c>
      <c r="D76" s="97">
        <v>16702</v>
      </c>
      <c r="E76" s="110">
        <v>23166</v>
      </c>
      <c r="F76" s="107">
        <v>18203.66</v>
      </c>
      <c r="G76" s="16">
        <f>F76/D76</f>
        <v>1.089908992934978</v>
      </c>
      <c r="H76" s="16">
        <f>+F76/E76</f>
        <v>0.7857921091254425</v>
      </c>
      <c r="I76" s="137"/>
      <c r="J76" s="136"/>
      <c r="K76" s="136"/>
    </row>
    <row r="77" spans="1:11" ht="15">
      <c r="A77" s="34"/>
      <c r="B77" s="20" t="s">
        <v>74</v>
      </c>
      <c r="C77" s="10"/>
      <c r="D77" s="114"/>
      <c r="E77" s="110"/>
      <c r="F77" s="115"/>
      <c r="G77" s="11"/>
      <c r="H77" s="11"/>
      <c r="I77" s="137"/>
      <c r="J77" s="136"/>
      <c r="K77" s="136"/>
    </row>
    <row r="78" spans="1:11" ht="15">
      <c r="A78" s="34"/>
      <c r="B78" s="36" t="s">
        <v>75</v>
      </c>
      <c r="C78" s="10" t="s">
        <v>31</v>
      </c>
      <c r="D78" s="117">
        <v>6079</v>
      </c>
      <c r="E78" s="97">
        <v>6600</v>
      </c>
      <c r="F78" s="115">
        <f>6001+35</f>
        <v>6036</v>
      </c>
      <c r="G78" s="16">
        <f>F78/D78</f>
        <v>0.9929264681691068</v>
      </c>
      <c r="H78" s="16">
        <f>+F78/E78</f>
        <v>0.9145454545454546</v>
      </c>
      <c r="I78" s="137"/>
      <c r="J78" s="136"/>
      <c r="K78" s="136"/>
    </row>
    <row r="79" spans="1:11" ht="15">
      <c r="A79" s="34"/>
      <c r="B79" s="13" t="s">
        <v>76</v>
      </c>
      <c r="C79" s="38" t="s">
        <v>53</v>
      </c>
      <c r="D79" s="117"/>
      <c r="E79" s="110"/>
      <c r="F79" s="39"/>
      <c r="G79" s="16"/>
      <c r="H79" s="16"/>
      <c r="I79" s="137"/>
      <c r="J79" s="136"/>
      <c r="K79" s="136"/>
    </row>
    <row r="80" spans="1:11" ht="15">
      <c r="A80" s="34"/>
      <c r="B80" s="36" t="s">
        <v>60</v>
      </c>
      <c r="C80" s="38" t="s">
        <v>53</v>
      </c>
      <c r="D80" s="97">
        <v>5511</v>
      </c>
      <c r="E80" s="39">
        <f>+E78</f>
        <v>6600</v>
      </c>
      <c r="F80" s="107">
        <v>5547.55</v>
      </c>
      <c r="G80" s="16">
        <f>F80/D80</f>
        <v>1.0066321901651243</v>
      </c>
      <c r="H80" s="16">
        <f>+F80/E80</f>
        <v>0.8405378787878788</v>
      </c>
      <c r="I80" s="137"/>
      <c r="J80" s="136"/>
      <c r="K80" s="136"/>
    </row>
    <row r="81" spans="1:11" ht="15">
      <c r="A81" s="34"/>
      <c r="B81" s="36" t="s">
        <v>77</v>
      </c>
      <c r="C81" s="10" t="s">
        <v>38</v>
      </c>
      <c r="D81" s="117">
        <f>+D82/D80*10</f>
        <v>1047.653783342406</v>
      </c>
      <c r="E81" s="39">
        <f>+E82/E80*10</f>
        <v>1060</v>
      </c>
      <c r="F81" s="106">
        <f>(F82/F80)*10</f>
        <v>1078.8996944597166</v>
      </c>
      <c r="G81" s="16">
        <f>F81/D81</f>
        <v>1.029824653539287</v>
      </c>
      <c r="H81" s="16">
        <f>+F81/E81</f>
        <v>1.0178299004336948</v>
      </c>
      <c r="I81" s="137"/>
      <c r="J81" s="136"/>
      <c r="K81" s="136"/>
    </row>
    <row r="82" spans="1:11" ht="15">
      <c r="A82" s="34"/>
      <c r="B82" s="42" t="s">
        <v>62</v>
      </c>
      <c r="C82" s="10" t="s">
        <v>55</v>
      </c>
      <c r="D82" s="97">
        <v>577362</v>
      </c>
      <c r="E82" s="110">
        <v>699600</v>
      </c>
      <c r="F82" s="112">
        <v>598525</v>
      </c>
      <c r="G82" s="16">
        <f>F82/D82</f>
        <v>1.0366546464782926</v>
      </c>
      <c r="H82" s="16">
        <f>+F82/E82</f>
        <v>0.8555245854774156</v>
      </c>
      <c r="I82" s="137"/>
      <c r="J82" s="136"/>
      <c r="K82" s="136"/>
    </row>
    <row r="83" spans="1:11" ht="15">
      <c r="A83" s="34"/>
      <c r="B83" s="35" t="s">
        <v>78</v>
      </c>
      <c r="C83" s="10"/>
      <c r="D83" s="114"/>
      <c r="E83" s="110"/>
      <c r="F83" s="39"/>
      <c r="G83" s="11"/>
      <c r="H83" s="11"/>
      <c r="I83" s="137"/>
      <c r="J83" s="136"/>
      <c r="K83" s="136"/>
    </row>
    <row r="84" spans="1:11" ht="15">
      <c r="A84" s="34"/>
      <c r="B84" s="36" t="s">
        <v>59</v>
      </c>
      <c r="C84" s="10" t="s">
        <v>31</v>
      </c>
      <c r="D84" s="121">
        <v>1232</v>
      </c>
      <c r="E84" s="110">
        <v>1500</v>
      </c>
      <c r="F84" s="115">
        <v>1452.5</v>
      </c>
      <c r="G84" s="16">
        <f>F84/D84</f>
        <v>1.1789772727272727</v>
      </c>
      <c r="H84" s="16">
        <f>+F84/E84</f>
        <v>0.9683333333333334</v>
      </c>
      <c r="I84" s="137"/>
      <c r="J84" s="136"/>
      <c r="K84" s="136"/>
    </row>
    <row r="85" spans="1:11" ht="15">
      <c r="A85" s="34"/>
      <c r="B85" s="36" t="s">
        <v>60</v>
      </c>
      <c r="C85" s="38" t="s">
        <v>53</v>
      </c>
      <c r="D85" s="114">
        <v>992</v>
      </c>
      <c r="E85" s="39">
        <f>+E84</f>
        <v>1500</v>
      </c>
      <c r="F85" s="115">
        <v>1320.88</v>
      </c>
      <c r="G85" s="16">
        <f>F85/D85</f>
        <v>1.3315322580645161</v>
      </c>
      <c r="H85" s="16">
        <f>+F85/E85</f>
        <v>0.8805866666666667</v>
      </c>
      <c r="I85" s="137"/>
      <c r="J85" s="136"/>
      <c r="K85" s="136"/>
    </row>
    <row r="86" spans="1:11" ht="15">
      <c r="A86" s="34"/>
      <c r="B86" s="36" t="s">
        <v>61</v>
      </c>
      <c r="C86" s="10" t="s">
        <v>38</v>
      </c>
      <c r="D86" s="117">
        <f>+D87/D85*10</f>
        <v>88.80040322580646</v>
      </c>
      <c r="E86" s="105">
        <f>+E87/E85*10</f>
        <v>100</v>
      </c>
      <c r="F86" s="106">
        <v>88.8</v>
      </c>
      <c r="G86" s="16">
        <f>F86/D86</f>
        <v>0.9999954591894652</v>
      </c>
      <c r="H86" s="16">
        <f>+F86/E86</f>
        <v>0.888</v>
      </c>
      <c r="I86" s="137"/>
      <c r="J86" s="136"/>
      <c r="K86" s="136"/>
    </row>
    <row r="87" spans="1:11" ht="15">
      <c r="A87" s="34"/>
      <c r="B87" s="42" t="s">
        <v>62</v>
      </c>
      <c r="C87" s="10" t="s">
        <v>55</v>
      </c>
      <c r="D87" s="97">
        <v>8809</v>
      </c>
      <c r="E87" s="110">
        <v>15000</v>
      </c>
      <c r="F87" s="107">
        <v>14095</v>
      </c>
      <c r="G87" s="16">
        <f>F87/D87</f>
        <v>1.6000681121580203</v>
      </c>
      <c r="H87" s="16">
        <f>+F87/E87</f>
        <v>0.9396666666666667</v>
      </c>
      <c r="I87" s="137"/>
      <c r="J87" s="136"/>
      <c r="K87" s="136"/>
    </row>
    <row r="88" spans="1:11" ht="15">
      <c r="A88" s="34"/>
      <c r="B88" s="45" t="s">
        <v>79</v>
      </c>
      <c r="C88" s="37" t="s">
        <v>14</v>
      </c>
      <c r="D88" s="46"/>
      <c r="E88" s="122"/>
      <c r="F88" s="46"/>
      <c r="G88" s="16"/>
      <c r="H88" s="16"/>
      <c r="I88" s="137"/>
      <c r="J88" s="136"/>
      <c r="K88" s="136"/>
    </row>
    <row r="89" spans="1:11" ht="15">
      <c r="A89" s="34"/>
      <c r="B89" s="47" t="s">
        <v>80</v>
      </c>
      <c r="C89" s="37" t="s">
        <v>43</v>
      </c>
      <c r="D89" s="14">
        <v>1215</v>
      </c>
      <c r="E89" s="15">
        <v>1980</v>
      </c>
      <c r="F89" s="15">
        <v>1375</v>
      </c>
      <c r="G89" s="16">
        <f>F89/D89</f>
        <v>1.131687242798354</v>
      </c>
      <c r="H89" s="16">
        <f>+F89/E89</f>
        <v>0.6944444444444444</v>
      </c>
      <c r="I89" s="137"/>
      <c r="J89" s="136"/>
      <c r="K89" s="136"/>
    </row>
    <row r="90" spans="1:11" ht="15">
      <c r="A90" s="34"/>
      <c r="B90" s="47" t="s">
        <v>81</v>
      </c>
      <c r="C90" s="37" t="s">
        <v>43</v>
      </c>
      <c r="D90" s="14">
        <v>999</v>
      </c>
      <c r="E90" s="15">
        <f>+E89</f>
        <v>1980</v>
      </c>
      <c r="F90" s="15">
        <v>963.29</v>
      </c>
      <c r="G90" s="16">
        <f>F90/D90</f>
        <v>0.9642542542542543</v>
      </c>
      <c r="H90" s="16">
        <f>+F90/E90</f>
        <v>0.486510101010101</v>
      </c>
      <c r="I90" s="137"/>
      <c r="J90" s="136"/>
      <c r="K90" s="136"/>
    </row>
    <row r="91" spans="1:11" ht="15">
      <c r="A91" s="44">
        <v>2</v>
      </c>
      <c r="B91" s="20" t="s">
        <v>82</v>
      </c>
      <c r="C91" s="10"/>
      <c r="D91" s="114"/>
      <c r="E91" s="13"/>
      <c r="F91" s="48"/>
      <c r="G91" s="16"/>
      <c r="H91" s="16"/>
      <c r="I91" s="137"/>
      <c r="J91" s="136"/>
      <c r="K91" s="136"/>
    </row>
    <row r="92" spans="1:11" ht="15">
      <c r="A92" s="44"/>
      <c r="B92" s="13" t="s">
        <v>83</v>
      </c>
      <c r="C92" s="10"/>
      <c r="D92" s="114"/>
      <c r="E92" s="13"/>
      <c r="F92" s="48"/>
      <c r="G92" s="16"/>
      <c r="H92" s="16"/>
      <c r="I92" s="137"/>
      <c r="J92" s="136"/>
      <c r="K92" s="136"/>
    </row>
    <row r="93" spans="1:11" ht="15">
      <c r="A93" s="44"/>
      <c r="B93" s="13" t="s">
        <v>84</v>
      </c>
      <c r="C93" s="10" t="s">
        <v>43</v>
      </c>
      <c r="D93" s="97">
        <v>17568</v>
      </c>
      <c r="E93" s="15">
        <v>18350</v>
      </c>
      <c r="F93" s="97">
        <v>18000</v>
      </c>
      <c r="G93" s="16">
        <f>F93/D93</f>
        <v>1.0245901639344261</v>
      </c>
      <c r="H93" s="16">
        <f>+F93/E93</f>
        <v>0.9809264305177112</v>
      </c>
      <c r="I93" s="137"/>
      <c r="J93" s="136"/>
      <c r="K93" s="136"/>
    </row>
    <row r="94" spans="1:11" ht="15">
      <c r="A94" s="44"/>
      <c r="B94" s="13" t="s">
        <v>85</v>
      </c>
      <c r="C94" s="10" t="s">
        <v>40</v>
      </c>
      <c r="D94" s="97">
        <v>115950</v>
      </c>
      <c r="E94" s="15">
        <v>207355</v>
      </c>
      <c r="F94" s="97">
        <f>+F93*10*0.65</f>
        <v>117000</v>
      </c>
      <c r="G94" s="16">
        <f>F94/D94</f>
        <v>1.0090556274256144</v>
      </c>
      <c r="H94" s="16">
        <f>+F94/E94</f>
        <v>0.5642497166694799</v>
      </c>
      <c r="I94" s="137"/>
      <c r="J94" s="136"/>
      <c r="K94" s="136"/>
    </row>
    <row r="95" spans="1:11" ht="15">
      <c r="A95" s="44"/>
      <c r="B95" s="13" t="s">
        <v>86</v>
      </c>
      <c r="C95" s="10"/>
      <c r="D95" s="123"/>
      <c r="E95" s="123"/>
      <c r="F95" s="124"/>
      <c r="G95" s="16"/>
      <c r="H95" s="16"/>
      <c r="I95" s="137"/>
      <c r="J95" s="136"/>
      <c r="K95" s="136"/>
    </row>
    <row r="96" spans="1:11" ht="15">
      <c r="A96" s="44"/>
      <c r="B96" s="13" t="s">
        <v>84</v>
      </c>
      <c r="C96" s="10" t="s">
        <v>43</v>
      </c>
      <c r="D96" s="97">
        <v>15520</v>
      </c>
      <c r="E96" s="15">
        <v>15500</v>
      </c>
      <c r="F96" s="97">
        <v>15500</v>
      </c>
      <c r="G96" s="16">
        <f>F96/D96</f>
        <v>0.9987113402061856</v>
      </c>
      <c r="H96" s="16">
        <f>+F96/E96</f>
        <v>1</v>
      </c>
      <c r="I96" s="137"/>
      <c r="J96" s="136"/>
      <c r="K96" s="136"/>
    </row>
    <row r="97" spans="1:11" ht="15">
      <c r="A97" s="44"/>
      <c r="B97" s="13" t="s">
        <v>85</v>
      </c>
      <c r="C97" s="10" t="s">
        <v>40</v>
      </c>
      <c r="D97" s="103">
        <f>+D96*7.15</f>
        <v>110968</v>
      </c>
      <c r="E97" s="15">
        <v>186000</v>
      </c>
      <c r="F97" s="97">
        <f>+F96*11*0.6</f>
        <v>102300</v>
      </c>
      <c r="G97" s="16">
        <f>F97/D97</f>
        <v>0.921887390959556</v>
      </c>
      <c r="H97" s="16">
        <f>+F97/E97</f>
        <v>0.55</v>
      </c>
      <c r="I97" s="137"/>
      <c r="J97" s="136"/>
      <c r="K97" s="136"/>
    </row>
    <row r="98" spans="1:11" ht="15">
      <c r="A98" s="44" t="s">
        <v>87</v>
      </c>
      <c r="B98" s="49" t="s">
        <v>88</v>
      </c>
      <c r="C98" s="50"/>
      <c r="D98" s="125"/>
      <c r="E98" s="125"/>
      <c r="F98" s="125"/>
      <c r="G98" s="16"/>
      <c r="H98" s="16"/>
      <c r="I98" s="137"/>
      <c r="J98" s="136"/>
      <c r="K98" s="136"/>
    </row>
    <row r="99" spans="1:11" ht="15">
      <c r="A99" s="51"/>
      <c r="B99" s="52" t="s">
        <v>89</v>
      </c>
      <c r="C99" s="50" t="s">
        <v>90</v>
      </c>
      <c r="D99" s="103">
        <v>2214</v>
      </c>
      <c r="E99" s="126">
        <v>2000</v>
      </c>
      <c r="F99" s="39">
        <v>1601</v>
      </c>
      <c r="G99" s="16">
        <f>F99/D99</f>
        <v>0.7231255645889793</v>
      </c>
      <c r="H99" s="16">
        <f>+F99/E99</f>
        <v>0.8005</v>
      </c>
      <c r="I99" s="137"/>
      <c r="J99" s="136"/>
      <c r="K99" s="136"/>
    </row>
    <row r="100" spans="1:11" ht="15">
      <c r="A100" s="51"/>
      <c r="B100" s="52" t="s">
        <v>91</v>
      </c>
      <c r="C100" s="50" t="s">
        <v>90</v>
      </c>
      <c r="D100" s="103">
        <v>151547</v>
      </c>
      <c r="E100" s="126">
        <v>135000</v>
      </c>
      <c r="F100" s="39">
        <v>130065</v>
      </c>
      <c r="G100" s="16">
        <f>F100/D100</f>
        <v>0.8582485961450903</v>
      </c>
      <c r="H100" s="16">
        <f>+F100/E100</f>
        <v>0.9634444444444444</v>
      </c>
      <c r="I100" s="137"/>
      <c r="J100" s="136"/>
      <c r="K100" s="136"/>
    </row>
    <row r="101" spans="1:11" ht="15">
      <c r="A101" s="51"/>
      <c r="B101" s="52" t="s">
        <v>92</v>
      </c>
      <c r="C101" s="50" t="s">
        <v>90</v>
      </c>
      <c r="D101" s="103">
        <v>454273</v>
      </c>
      <c r="E101" s="126">
        <v>440000</v>
      </c>
      <c r="F101" s="39">
        <v>417977</v>
      </c>
      <c r="G101" s="16">
        <f>F101/D101</f>
        <v>0.9201009084845456</v>
      </c>
      <c r="H101" s="16">
        <f>+F101/E101</f>
        <v>0.9499477272727272</v>
      </c>
      <c r="I101" s="137"/>
      <c r="J101" s="136"/>
      <c r="K101" s="136"/>
    </row>
    <row r="102" spans="1:11" ht="15">
      <c r="A102" s="51"/>
      <c r="B102" s="52" t="s">
        <v>93</v>
      </c>
      <c r="C102" s="50" t="s">
        <v>90</v>
      </c>
      <c r="D102" s="103">
        <v>4912001</v>
      </c>
      <c r="E102" s="126">
        <v>6000000</v>
      </c>
      <c r="F102" s="39">
        <v>5681265</v>
      </c>
      <c r="G102" s="16">
        <f>F102/D102</f>
        <v>1.1566090886382148</v>
      </c>
      <c r="H102" s="16">
        <f>+F102/E102</f>
        <v>0.9468775</v>
      </c>
      <c r="I102" s="137"/>
      <c r="J102" s="136"/>
      <c r="K102" s="136"/>
    </row>
    <row r="103" spans="1:11" ht="15">
      <c r="A103" s="53" t="s">
        <v>7</v>
      </c>
      <c r="B103" s="33" t="s">
        <v>94</v>
      </c>
      <c r="C103" s="12"/>
      <c r="D103" s="12"/>
      <c r="E103" s="31"/>
      <c r="F103" s="39"/>
      <c r="G103" s="11"/>
      <c r="H103" s="11"/>
      <c r="I103" s="137"/>
      <c r="J103" s="136"/>
      <c r="K103" s="136"/>
    </row>
    <row r="104" spans="1:11" ht="15">
      <c r="A104" s="53" t="s">
        <v>95</v>
      </c>
      <c r="B104" s="33" t="s">
        <v>96</v>
      </c>
      <c r="C104" s="12"/>
      <c r="D104" s="12"/>
      <c r="E104" s="31"/>
      <c r="F104" s="39"/>
      <c r="G104" s="11"/>
      <c r="H104" s="11"/>
      <c r="I104" s="137"/>
      <c r="J104" s="136"/>
      <c r="K104" s="136"/>
    </row>
    <row r="105" spans="1:11" ht="15">
      <c r="A105" s="53" t="s">
        <v>32</v>
      </c>
      <c r="B105" s="31" t="s">
        <v>97</v>
      </c>
      <c r="C105" s="12" t="s">
        <v>31</v>
      </c>
      <c r="D105" s="12"/>
      <c r="E105" s="31">
        <v>130</v>
      </c>
      <c r="F105" s="129">
        <v>7.4</v>
      </c>
      <c r="G105" s="11"/>
      <c r="H105" s="11"/>
      <c r="I105" s="137"/>
      <c r="J105" s="136"/>
      <c r="K105" s="136"/>
    </row>
    <row r="106" spans="1:11" ht="15">
      <c r="A106" s="54"/>
      <c r="B106" s="55" t="s">
        <v>98</v>
      </c>
      <c r="C106" s="12"/>
      <c r="D106" s="30"/>
      <c r="E106" s="31"/>
      <c r="F106" s="18"/>
      <c r="G106" s="11"/>
      <c r="H106" s="11"/>
      <c r="I106" s="137"/>
      <c r="J106" s="136"/>
      <c r="K106" s="136"/>
    </row>
    <row r="107" spans="1:11" ht="15">
      <c r="A107" s="54"/>
      <c r="B107" s="31" t="s">
        <v>99</v>
      </c>
      <c r="C107" s="10" t="s">
        <v>100</v>
      </c>
      <c r="D107" s="31"/>
      <c r="E107" s="31">
        <f>+E105</f>
        <v>130</v>
      </c>
      <c r="F107" s="31">
        <f>+F105</f>
        <v>7.4</v>
      </c>
      <c r="G107" s="11"/>
      <c r="H107" s="11"/>
      <c r="I107" s="137"/>
      <c r="J107" s="136"/>
      <c r="K107" s="136"/>
    </row>
    <row r="108" spans="1:11" ht="15">
      <c r="A108" s="54"/>
      <c r="B108" s="56" t="s">
        <v>101</v>
      </c>
      <c r="C108" s="10" t="s">
        <v>100</v>
      </c>
      <c r="D108" s="31"/>
      <c r="E108" s="31"/>
      <c r="F108" s="31"/>
      <c r="G108" s="11"/>
      <c r="H108" s="11"/>
      <c r="I108" s="137"/>
      <c r="J108" s="136"/>
      <c r="K108" s="136"/>
    </row>
    <row r="109" spans="1:11" ht="15">
      <c r="A109" s="54"/>
      <c r="B109" s="31" t="s">
        <v>102</v>
      </c>
      <c r="C109" s="10" t="s">
        <v>100</v>
      </c>
      <c r="D109" s="31"/>
      <c r="E109" s="31"/>
      <c r="F109" s="31"/>
      <c r="G109" s="11"/>
      <c r="H109" s="11"/>
      <c r="I109" s="137"/>
      <c r="J109" s="136"/>
      <c r="K109" s="136"/>
    </row>
    <row r="110" spans="1:11" ht="15">
      <c r="A110" s="54"/>
      <c r="B110" s="42" t="s">
        <v>103</v>
      </c>
      <c r="C110" s="12" t="s">
        <v>31</v>
      </c>
      <c r="D110" s="31"/>
      <c r="E110" s="31"/>
      <c r="F110" s="31"/>
      <c r="G110" s="11"/>
      <c r="H110" s="11"/>
      <c r="I110" s="137"/>
      <c r="J110" s="136"/>
      <c r="K110" s="136"/>
    </row>
    <row r="111" spans="1:11" ht="15">
      <c r="A111" s="53" t="s">
        <v>56</v>
      </c>
      <c r="B111" s="31" t="s">
        <v>104</v>
      </c>
      <c r="C111" s="12" t="s">
        <v>31</v>
      </c>
      <c r="D111" s="31"/>
      <c r="E111" s="31">
        <v>314</v>
      </c>
      <c r="F111" s="31"/>
      <c r="G111" s="11"/>
      <c r="H111" s="11"/>
      <c r="I111" s="137"/>
      <c r="J111" s="136"/>
      <c r="K111" s="136"/>
    </row>
    <row r="112" spans="1:11" ht="15">
      <c r="A112" s="53" t="s">
        <v>65</v>
      </c>
      <c r="B112" s="31" t="s">
        <v>105</v>
      </c>
      <c r="C112" s="12" t="s">
        <v>31</v>
      </c>
      <c r="D112" s="31"/>
      <c r="E112" s="31">
        <v>65</v>
      </c>
      <c r="F112" s="31"/>
      <c r="G112" s="11"/>
      <c r="H112" s="11"/>
      <c r="I112" s="137"/>
      <c r="J112" s="136"/>
      <c r="K112" s="136"/>
    </row>
    <row r="113" spans="1:11" ht="15">
      <c r="A113" s="53" t="s">
        <v>106</v>
      </c>
      <c r="B113" s="31" t="s">
        <v>107</v>
      </c>
      <c r="C113" s="12" t="s">
        <v>31</v>
      </c>
      <c r="D113" s="31"/>
      <c r="E113" s="39">
        <v>4793</v>
      </c>
      <c r="F113" s="31"/>
      <c r="G113" s="11"/>
      <c r="H113" s="11"/>
      <c r="I113" s="137"/>
      <c r="J113" s="136"/>
      <c r="K113" s="136"/>
    </row>
    <row r="114" spans="1:11" ht="15">
      <c r="A114" s="53" t="s">
        <v>108</v>
      </c>
      <c r="B114" s="31" t="s">
        <v>109</v>
      </c>
      <c r="C114" s="12" t="s">
        <v>110</v>
      </c>
      <c r="D114" s="31"/>
      <c r="E114" s="39">
        <v>1000</v>
      </c>
      <c r="F114" s="31"/>
      <c r="G114" s="11"/>
      <c r="H114" s="11"/>
      <c r="I114" s="137"/>
      <c r="J114" s="136"/>
      <c r="K114" s="136"/>
    </row>
    <row r="115" spans="1:11" ht="15">
      <c r="A115" s="54" t="s">
        <v>111</v>
      </c>
      <c r="B115" s="49" t="s">
        <v>112</v>
      </c>
      <c r="C115" s="57"/>
      <c r="D115" s="31"/>
      <c r="E115" s="31"/>
      <c r="F115" s="31"/>
      <c r="G115" s="11"/>
      <c r="H115" s="11"/>
      <c r="I115" s="137"/>
      <c r="J115" s="136"/>
      <c r="K115" s="136"/>
    </row>
    <row r="116" spans="1:11" ht="18">
      <c r="A116" s="54"/>
      <c r="B116" s="31" t="s">
        <v>113</v>
      </c>
      <c r="C116" s="12" t="s">
        <v>114</v>
      </c>
      <c r="D116" s="31"/>
      <c r="E116" s="31"/>
      <c r="F116" s="31"/>
      <c r="G116" s="11"/>
      <c r="H116" s="11"/>
      <c r="I116" s="137"/>
      <c r="J116" s="136"/>
      <c r="K116" s="136"/>
    </row>
    <row r="117" spans="1:11" ht="15">
      <c r="A117" s="54"/>
      <c r="B117" s="31" t="s">
        <v>115</v>
      </c>
      <c r="C117" s="10" t="s">
        <v>100</v>
      </c>
      <c r="D117" s="31"/>
      <c r="E117" s="31"/>
      <c r="F117" s="31"/>
      <c r="G117" s="11"/>
      <c r="H117" s="11"/>
      <c r="I117" s="137"/>
      <c r="J117" s="136"/>
      <c r="K117" s="136"/>
    </row>
    <row r="118" spans="1:11" ht="15">
      <c r="A118" s="53" t="s">
        <v>8</v>
      </c>
      <c r="B118" s="58" t="s">
        <v>116</v>
      </c>
      <c r="C118" s="57"/>
      <c r="D118" s="31"/>
      <c r="E118" s="31"/>
      <c r="F118" s="31"/>
      <c r="G118" s="11"/>
      <c r="H118" s="11"/>
      <c r="I118" s="137"/>
      <c r="J118" s="136"/>
      <c r="K118" s="136"/>
    </row>
    <row r="119" spans="1:11" ht="15">
      <c r="A119" s="53" t="s">
        <v>117</v>
      </c>
      <c r="B119" s="33" t="s">
        <v>118</v>
      </c>
      <c r="C119" s="12"/>
      <c r="D119" s="31"/>
      <c r="E119" s="31"/>
      <c r="F119" s="31"/>
      <c r="G119" s="11"/>
      <c r="H119" s="11"/>
      <c r="I119" s="137"/>
      <c r="J119" s="136"/>
      <c r="K119" s="136"/>
    </row>
    <row r="120" spans="1:11" ht="15">
      <c r="A120" s="54" t="s">
        <v>95</v>
      </c>
      <c r="B120" s="49" t="s">
        <v>119</v>
      </c>
      <c r="C120" s="12" t="s">
        <v>31</v>
      </c>
      <c r="D120" s="22">
        <f>+D121+D127</f>
        <v>42431.96000000001</v>
      </c>
      <c r="E120" s="127">
        <f>E121+E127</f>
        <v>48000</v>
      </c>
      <c r="F120" s="59">
        <f>F121+F127</f>
        <v>37050</v>
      </c>
      <c r="G120" s="11">
        <f aca="true" t="shared" si="4" ref="G120:G127">F120/D120</f>
        <v>0.8731625878229522</v>
      </c>
      <c r="H120" s="11">
        <f aca="true" t="shared" si="5" ref="H120:H125">+F120/E120</f>
        <v>0.771875</v>
      </c>
      <c r="I120" s="137"/>
      <c r="J120" s="136"/>
      <c r="K120" s="136"/>
    </row>
    <row r="121" spans="1:11" ht="15">
      <c r="A121" s="53" t="s">
        <v>32</v>
      </c>
      <c r="B121" s="49" t="s">
        <v>120</v>
      </c>
      <c r="C121" s="10" t="s">
        <v>100</v>
      </c>
      <c r="D121" s="22">
        <f>+D122+D124+D126</f>
        <v>1240.66</v>
      </c>
      <c r="E121" s="128">
        <f>E122+E124+E126</f>
        <v>12000</v>
      </c>
      <c r="F121" s="22">
        <f>F122+F124+F126</f>
        <v>1360</v>
      </c>
      <c r="G121" s="11">
        <f t="shared" si="4"/>
        <v>1.0961907371882706</v>
      </c>
      <c r="H121" s="11">
        <f>+F121/E121</f>
        <v>0.11333333333333333</v>
      </c>
      <c r="I121" s="137"/>
      <c r="J121" s="136"/>
      <c r="K121" s="136"/>
    </row>
    <row r="122" spans="1:11" ht="15">
      <c r="A122" s="54"/>
      <c r="B122" s="31" t="s">
        <v>121</v>
      </c>
      <c r="C122" s="10" t="s">
        <v>100</v>
      </c>
      <c r="D122" s="105">
        <v>1020.5</v>
      </c>
      <c r="E122" s="39">
        <v>10600</v>
      </c>
      <c r="F122" s="105">
        <v>1260</v>
      </c>
      <c r="G122" s="16">
        <f t="shared" si="4"/>
        <v>1.23468887800098</v>
      </c>
      <c r="H122" s="16">
        <f t="shared" si="5"/>
        <v>0.11886792452830189</v>
      </c>
      <c r="I122" s="137"/>
      <c r="J122" s="136"/>
      <c r="K122" s="136"/>
    </row>
    <row r="123" spans="1:11" ht="15">
      <c r="A123" s="54"/>
      <c r="B123" s="31" t="s">
        <v>122</v>
      </c>
      <c r="C123" s="10" t="s">
        <v>100</v>
      </c>
      <c r="D123" s="31">
        <v>55.31</v>
      </c>
      <c r="E123" s="39">
        <v>150</v>
      </c>
      <c r="F123" s="31">
        <v>22</v>
      </c>
      <c r="G123" s="16">
        <f t="shared" si="4"/>
        <v>0.3977580907611643</v>
      </c>
      <c r="H123" s="16">
        <f t="shared" si="5"/>
        <v>0.14666666666666667</v>
      </c>
      <c r="I123" s="137"/>
      <c r="J123" s="136"/>
      <c r="K123" s="136"/>
    </row>
    <row r="124" spans="1:11" ht="15">
      <c r="A124" s="54"/>
      <c r="B124" s="31" t="s">
        <v>123</v>
      </c>
      <c r="C124" s="10" t="s">
        <v>100</v>
      </c>
      <c r="D124" s="31">
        <v>200.16</v>
      </c>
      <c r="E124" s="39">
        <v>1300</v>
      </c>
      <c r="F124" s="31">
        <f>F125</f>
        <v>70</v>
      </c>
      <c r="G124" s="16">
        <f t="shared" si="4"/>
        <v>0.34972022382094325</v>
      </c>
      <c r="H124" s="16">
        <f t="shared" si="5"/>
        <v>0.05384615384615385</v>
      </c>
      <c r="I124" s="137"/>
      <c r="J124" s="136"/>
      <c r="K124" s="136"/>
    </row>
    <row r="125" spans="1:11" ht="15">
      <c r="A125" s="54"/>
      <c r="B125" s="31" t="s">
        <v>124</v>
      </c>
      <c r="C125" s="10" t="s">
        <v>100</v>
      </c>
      <c r="D125" s="31">
        <f>+D124</f>
        <v>200.16</v>
      </c>
      <c r="E125" s="39">
        <f>+E124</f>
        <v>1300</v>
      </c>
      <c r="F125" s="31">
        <v>70</v>
      </c>
      <c r="G125" s="16">
        <f t="shared" si="4"/>
        <v>0.34972022382094325</v>
      </c>
      <c r="H125" s="16">
        <f t="shared" si="5"/>
        <v>0.05384615384615385</v>
      </c>
      <c r="I125" s="137"/>
      <c r="J125" s="136"/>
      <c r="K125" s="136"/>
    </row>
    <row r="126" spans="1:11" ht="15">
      <c r="A126" s="54"/>
      <c r="B126" s="31" t="s">
        <v>125</v>
      </c>
      <c r="C126" s="10" t="s">
        <v>100</v>
      </c>
      <c r="D126" s="31">
        <v>20</v>
      </c>
      <c r="E126" s="56">
        <v>100</v>
      </c>
      <c r="F126" s="31">
        <v>30</v>
      </c>
      <c r="G126" s="16">
        <f t="shared" si="4"/>
        <v>1.5</v>
      </c>
      <c r="H126" s="16"/>
      <c r="I126" s="137"/>
      <c r="J126" s="136"/>
      <c r="K126" s="136"/>
    </row>
    <row r="127" spans="1:11" ht="15">
      <c r="A127" s="53" t="s">
        <v>56</v>
      </c>
      <c r="B127" s="49" t="s">
        <v>126</v>
      </c>
      <c r="C127" s="12" t="s">
        <v>31</v>
      </c>
      <c r="D127" s="128">
        <f>+D128+D131+D135</f>
        <v>41191.3</v>
      </c>
      <c r="E127" s="128">
        <f>E128+E131+E135</f>
        <v>36000</v>
      </c>
      <c r="F127" s="43">
        <f>F128+F131+F135</f>
        <v>35690</v>
      </c>
      <c r="G127" s="11">
        <f t="shared" si="4"/>
        <v>0.8664450988436878</v>
      </c>
      <c r="H127" s="11">
        <f>+F127/E127</f>
        <v>0.9913888888888889</v>
      </c>
      <c r="I127" s="137"/>
      <c r="J127" s="136"/>
      <c r="K127" s="136"/>
    </row>
    <row r="128" spans="1:11" ht="15">
      <c r="A128" s="54"/>
      <c r="B128" s="31" t="s">
        <v>121</v>
      </c>
      <c r="C128" s="10"/>
      <c r="D128" s="31"/>
      <c r="E128" s="39"/>
      <c r="F128" s="27">
        <f>F129+F130</f>
        <v>40</v>
      </c>
      <c r="G128" s="11"/>
      <c r="H128" s="11"/>
      <c r="I128" s="137"/>
      <c r="J128" s="136"/>
      <c r="K128" s="136"/>
    </row>
    <row r="129" spans="1:11" ht="15">
      <c r="A129" s="54"/>
      <c r="B129" s="31" t="s">
        <v>127</v>
      </c>
      <c r="C129" s="10" t="s">
        <v>100</v>
      </c>
      <c r="D129" s="31"/>
      <c r="E129" s="39"/>
      <c r="F129" s="27"/>
      <c r="G129" s="11"/>
      <c r="H129" s="11"/>
      <c r="I129" s="137"/>
      <c r="J129" s="136"/>
      <c r="K129" s="136"/>
    </row>
    <row r="130" spans="1:11" ht="15">
      <c r="A130" s="54"/>
      <c r="B130" s="31" t="s">
        <v>128</v>
      </c>
      <c r="C130" s="10"/>
      <c r="D130" s="31"/>
      <c r="E130" s="39"/>
      <c r="F130" s="27">
        <v>40</v>
      </c>
      <c r="G130" s="11"/>
      <c r="H130" s="11"/>
      <c r="I130" s="137"/>
      <c r="J130" s="136"/>
      <c r="K130" s="136"/>
    </row>
    <row r="131" spans="1:11" ht="15">
      <c r="A131" s="54"/>
      <c r="B131" s="31" t="s">
        <v>123</v>
      </c>
      <c r="C131" s="10" t="s">
        <v>100</v>
      </c>
      <c r="D131" s="39">
        <v>41181.8</v>
      </c>
      <c r="E131" s="129">
        <f>E132+E133+E134</f>
        <v>33500</v>
      </c>
      <c r="F131" s="39">
        <f>+F132+F133+F134</f>
        <v>35500</v>
      </c>
      <c r="G131" s="16">
        <f>F131/D131</f>
        <v>0.8620312856650267</v>
      </c>
      <c r="H131" s="16">
        <f>+F131/E131</f>
        <v>1.0597014925373134</v>
      </c>
      <c r="I131" s="137"/>
      <c r="J131" s="136"/>
      <c r="K131" s="136"/>
    </row>
    <row r="132" spans="1:11" ht="15">
      <c r="A132" s="54"/>
      <c r="B132" s="31" t="s">
        <v>129</v>
      </c>
      <c r="C132" s="10" t="s">
        <v>100</v>
      </c>
      <c r="D132" s="39">
        <v>26730.8</v>
      </c>
      <c r="E132" s="39">
        <v>18000</v>
      </c>
      <c r="F132" s="39">
        <v>21000</v>
      </c>
      <c r="G132" s="16">
        <f>F132/D132</f>
        <v>0.7856106064913883</v>
      </c>
      <c r="H132" s="16">
        <f>+F132/E132</f>
        <v>1.1666666666666667</v>
      </c>
      <c r="I132" s="137"/>
      <c r="J132" s="136"/>
      <c r="K132" s="136"/>
    </row>
    <row r="133" spans="1:11" ht="15">
      <c r="A133" s="54"/>
      <c r="B133" s="31" t="s">
        <v>130</v>
      </c>
      <c r="C133" s="10" t="s">
        <v>100</v>
      </c>
      <c r="D133" s="39">
        <v>70</v>
      </c>
      <c r="E133" s="39">
        <v>2000</v>
      </c>
      <c r="F133" s="27">
        <v>1500</v>
      </c>
      <c r="G133" s="16">
        <f>F133/D133</f>
        <v>21.428571428571427</v>
      </c>
      <c r="H133" s="16">
        <f>+F133/E133</f>
        <v>0.75</v>
      </c>
      <c r="I133" s="137"/>
      <c r="J133" s="136"/>
      <c r="K133" s="136"/>
    </row>
    <row r="134" spans="1:11" ht="15">
      <c r="A134" s="54"/>
      <c r="B134" s="31" t="s">
        <v>131</v>
      </c>
      <c r="C134" s="10" t="s">
        <v>100</v>
      </c>
      <c r="D134" s="39">
        <v>14381</v>
      </c>
      <c r="E134" s="39">
        <v>13500</v>
      </c>
      <c r="F134" s="39">
        <v>13000</v>
      </c>
      <c r="G134" s="16">
        <f>F134/D134</f>
        <v>0.9039705166539184</v>
      </c>
      <c r="H134" s="16">
        <f>+F134/E134</f>
        <v>0.9629629629629629</v>
      </c>
      <c r="I134" s="137"/>
      <c r="J134" s="136"/>
      <c r="K134" s="136"/>
    </row>
    <row r="135" spans="1:11" ht="30">
      <c r="A135" s="54"/>
      <c r="B135" s="61" t="s">
        <v>132</v>
      </c>
      <c r="C135" s="10" t="s">
        <v>100</v>
      </c>
      <c r="D135" s="130">
        <v>9.5</v>
      </c>
      <c r="E135" s="110">
        <v>2500</v>
      </c>
      <c r="F135" s="130">
        <v>150</v>
      </c>
      <c r="G135" s="62">
        <f>F135/D135</f>
        <v>15.789473684210526</v>
      </c>
      <c r="H135" s="62">
        <f>+F135/E135</f>
        <v>0.06</v>
      </c>
      <c r="I135" s="137"/>
      <c r="J135" s="136"/>
      <c r="K135" s="136"/>
    </row>
    <row r="136" spans="1:11" ht="15" customHeight="1">
      <c r="A136" s="54" t="s">
        <v>111</v>
      </c>
      <c r="B136" s="33" t="s">
        <v>133</v>
      </c>
      <c r="C136" s="12" t="s">
        <v>114</v>
      </c>
      <c r="D136" s="31"/>
      <c r="E136" s="31"/>
      <c r="F136" s="60"/>
      <c r="G136" s="11"/>
      <c r="H136" s="11"/>
      <c r="I136" s="137"/>
      <c r="J136" s="136"/>
      <c r="K136" s="136"/>
    </row>
    <row r="137" spans="1:11" ht="14.25" customHeight="1">
      <c r="A137" s="54"/>
      <c r="B137" s="63" t="s">
        <v>134</v>
      </c>
      <c r="C137" s="10" t="s">
        <v>100</v>
      </c>
      <c r="D137" s="31"/>
      <c r="E137" s="31"/>
      <c r="F137" s="60"/>
      <c r="G137" s="11"/>
      <c r="H137" s="11"/>
      <c r="I137" s="137"/>
      <c r="J137" s="136"/>
      <c r="K137" s="136"/>
    </row>
    <row r="138" spans="1:11" ht="15.75" customHeight="1">
      <c r="A138" s="54"/>
      <c r="B138" s="63" t="s">
        <v>135</v>
      </c>
      <c r="C138" s="10" t="s">
        <v>100</v>
      </c>
      <c r="D138" s="31"/>
      <c r="E138" s="31"/>
      <c r="F138" s="60"/>
      <c r="G138" s="11"/>
      <c r="H138" s="11"/>
      <c r="I138" s="137"/>
      <c r="J138" s="136"/>
      <c r="K138" s="136"/>
    </row>
    <row r="139" spans="1:11" ht="15" customHeight="1">
      <c r="A139" s="54"/>
      <c r="B139" s="63" t="s">
        <v>136</v>
      </c>
      <c r="C139" s="10" t="s">
        <v>100</v>
      </c>
      <c r="D139" s="31"/>
      <c r="E139" s="31"/>
      <c r="F139" s="60"/>
      <c r="G139" s="11"/>
      <c r="H139" s="11"/>
      <c r="I139" s="137"/>
      <c r="J139" s="136"/>
      <c r="K139" s="136"/>
    </row>
    <row r="140" spans="1:11" ht="15">
      <c r="A140" s="54" t="s">
        <v>137</v>
      </c>
      <c r="B140" s="49" t="s">
        <v>138</v>
      </c>
      <c r="C140" s="64" t="s">
        <v>139</v>
      </c>
      <c r="D140" s="31"/>
      <c r="E140" s="31"/>
      <c r="F140" s="60"/>
      <c r="G140" s="11"/>
      <c r="H140" s="11"/>
      <c r="I140" s="137"/>
      <c r="J140" s="136"/>
      <c r="K140" s="136"/>
    </row>
    <row r="141" spans="1:11" ht="15">
      <c r="A141" s="54"/>
      <c r="B141" s="65" t="s">
        <v>140</v>
      </c>
      <c r="C141" s="64" t="s">
        <v>100</v>
      </c>
      <c r="D141" s="31"/>
      <c r="E141" s="31"/>
      <c r="F141" s="60"/>
      <c r="G141" s="11"/>
      <c r="H141" s="11"/>
      <c r="I141" s="137"/>
      <c r="J141" s="136"/>
      <c r="K141" s="136"/>
    </row>
    <row r="142" spans="1:11" ht="15">
      <c r="A142" s="54"/>
      <c r="B142" s="65" t="s">
        <v>141</v>
      </c>
      <c r="C142" s="64" t="s">
        <v>100</v>
      </c>
      <c r="D142" s="31"/>
      <c r="E142" s="31"/>
      <c r="F142" s="60"/>
      <c r="G142" s="11"/>
      <c r="H142" s="11"/>
      <c r="I142" s="137"/>
      <c r="J142" s="136"/>
      <c r="K142" s="136"/>
    </row>
    <row r="143" spans="1:11" ht="15">
      <c r="A143" s="54"/>
      <c r="B143" s="65" t="s">
        <v>142</v>
      </c>
      <c r="C143" s="64" t="s">
        <v>100</v>
      </c>
      <c r="D143" s="27"/>
      <c r="E143" s="131"/>
      <c r="F143" s="60"/>
      <c r="G143" s="11"/>
      <c r="H143" s="11"/>
      <c r="I143" s="137"/>
      <c r="J143" s="136"/>
      <c r="K143" s="136"/>
    </row>
    <row r="144" spans="1:11" ht="15">
      <c r="A144" s="49">
        <v>4</v>
      </c>
      <c r="B144" s="66" t="s">
        <v>143</v>
      </c>
      <c r="C144" s="12" t="s">
        <v>55</v>
      </c>
      <c r="D144" s="43">
        <f>+D145+D161</f>
        <v>66411.39</v>
      </c>
      <c r="E144" s="127">
        <f>+E145+E161</f>
        <v>148300</v>
      </c>
      <c r="F144" s="59">
        <f>+F145+F161</f>
        <v>70814.87</v>
      </c>
      <c r="G144" s="11">
        <f aca="true" t="shared" si="6" ref="G144:G151">F144/D144</f>
        <v>1.0663060959874502</v>
      </c>
      <c r="H144" s="11">
        <f aca="true" t="shared" si="7" ref="H144:H150">+F144/E144</f>
        <v>0.4775109238031018</v>
      </c>
      <c r="I144" s="137"/>
      <c r="J144" s="137"/>
      <c r="K144" s="136"/>
    </row>
    <row r="145" spans="1:11" ht="15">
      <c r="A145" s="54" t="s">
        <v>144</v>
      </c>
      <c r="B145" s="67" t="s">
        <v>145</v>
      </c>
      <c r="C145" s="12" t="s">
        <v>55</v>
      </c>
      <c r="D145" s="128">
        <f>+D146+D152</f>
        <v>29990.65</v>
      </c>
      <c r="E145" s="128">
        <f>E146+E152</f>
        <v>85550</v>
      </c>
      <c r="F145" s="43">
        <f>F146+F152</f>
        <v>33122.02</v>
      </c>
      <c r="G145" s="11">
        <f t="shared" si="6"/>
        <v>1.104411541597131</v>
      </c>
      <c r="H145" s="11">
        <f t="shared" si="7"/>
        <v>0.3871656341320865</v>
      </c>
      <c r="I145" s="137"/>
      <c r="J145" s="137"/>
      <c r="K145" s="136"/>
    </row>
    <row r="146" spans="1:11" ht="15">
      <c r="A146" s="53" t="s">
        <v>146</v>
      </c>
      <c r="B146" s="49" t="s">
        <v>120</v>
      </c>
      <c r="C146" s="12" t="s">
        <v>55</v>
      </c>
      <c r="D146" s="128">
        <f>D147+D149+D151</f>
        <v>26319.33</v>
      </c>
      <c r="E146" s="128">
        <f>E147+E149+E151</f>
        <v>55800</v>
      </c>
      <c r="F146" s="43">
        <f>F147+F149+F151</f>
        <v>28104.1</v>
      </c>
      <c r="G146" s="11">
        <f t="shared" si="6"/>
        <v>1.0678121365551478</v>
      </c>
      <c r="H146" s="11">
        <f t="shared" si="7"/>
        <v>0.5036577060931899</v>
      </c>
      <c r="I146" s="137"/>
      <c r="J146" s="136"/>
      <c r="K146" s="136"/>
    </row>
    <row r="147" spans="1:11" ht="15">
      <c r="A147" s="54"/>
      <c r="B147" s="31" t="s">
        <v>147</v>
      </c>
      <c r="C147" s="10" t="s">
        <v>100</v>
      </c>
      <c r="D147" s="39">
        <v>26003.45</v>
      </c>
      <c r="E147" s="39">
        <v>54900</v>
      </c>
      <c r="F147" s="60">
        <v>27785.82</v>
      </c>
      <c r="G147" s="16">
        <f t="shared" si="6"/>
        <v>1.0685435970996155</v>
      </c>
      <c r="H147" s="16">
        <f t="shared" si="7"/>
        <v>0.5061169398907104</v>
      </c>
      <c r="I147" s="137"/>
      <c r="J147" s="137"/>
      <c r="K147" s="138"/>
    </row>
    <row r="148" spans="1:11" ht="15">
      <c r="A148" s="54"/>
      <c r="B148" s="31" t="s">
        <v>148</v>
      </c>
      <c r="C148" s="10" t="s">
        <v>100</v>
      </c>
      <c r="D148" s="39">
        <v>8886</v>
      </c>
      <c r="E148" s="39">
        <v>26300</v>
      </c>
      <c r="F148" s="27">
        <v>8059.4</v>
      </c>
      <c r="G148" s="16">
        <f t="shared" si="6"/>
        <v>0.9069772676119738</v>
      </c>
      <c r="H148" s="16">
        <f t="shared" si="7"/>
        <v>0.30644106463878323</v>
      </c>
      <c r="I148" s="137"/>
      <c r="J148" s="138"/>
      <c r="K148" s="138"/>
    </row>
    <row r="149" spans="1:11" ht="15">
      <c r="A149" s="54"/>
      <c r="B149" s="31" t="s">
        <v>149</v>
      </c>
      <c r="C149" s="10" t="s">
        <v>100</v>
      </c>
      <c r="D149" s="39">
        <v>285.58</v>
      </c>
      <c r="E149" s="39">
        <v>800</v>
      </c>
      <c r="F149" s="27">
        <v>249.75</v>
      </c>
      <c r="G149" s="16">
        <f t="shared" si="6"/>
        <v>0.8745360319350095</v>
      </c>
      <c r="H149" s="16">
        <f t="shared" si="7"/>
        <v>0.3121875</v>
      </c>
      <c r="I149" s="137"/>
      <c r="J149" s="136"/>
      <c r="K149" s="136"/>
    </row>
    <row r="150" spans="1:12" ht="15.75">
      <c r="A150" s="54"/>
      <c r="B150" s="31" t="s">
        <v>150</v>
      </c>
      <c r="C150" s="10" t="s">
        <v>100</v>
      </c>
      <c r="D150" s="39">
        <f>+D149</f>
        <v>285.58</v>
      </c>
      <c r="E150" s="39">
        <f>+E149</f>
        <v>800</v>
      </c>
      <c r="F150" s="27">
        <v>249.75</v>
      </c>
      <c r="G150" s="16">
        <f t="shared" si="6"/>
        <v>0.8745360319350095</v>
      </c>
      <c r="H150" s="16">
        <f t="shared" si="7"/>
        <v>0.3121875</v>
      </c>
      <c r="I150" s="137"/>
      <c r="J150" s="138"/>
      <c r="K150" s="138"/>
      <c r="L150" s="81">
        <f>+J150-K150</f>
        <v>0</v>
      </c>
    </row>
    <row r="151" spans="1:11" ht="15">
      <c r="A151" s="54"/>
      <c r="B151" s="31" t="s">
        <v>151</v>
      </c>
      <c r="C151" s="10" t="s">
        <v>100</v>
      </c>
      <c r="D151" s="39">
        <v>30.3</v>
      </c>
      <c r="E151" s="39">
        <v>100</v>
      </c>
      <c r="F151" s="60">
        <f>68.5+0.03</f>
        <v>68.53</v>
      </c>
      <c r="G151" s="16">
        <f t="shared" si="6"/>
        <v>2.2617161716171617</v>
      </c>
      <c r="H151" s="16"/>
      <c r="I151" s="137"/>
      <c r="J151" s="136"/>
      <c r="K151" s="136"/>
    </row>
    <row r="152" spans="1:11" ht="15">
      <c r="A152" s="53" t="s">
        <v>152</v>
      </c>
      <c r="B152" s="49" t="s">
        <v>126</v>
      </c>
      <c r="C152" s="12" t="s">
        <v>55</v>
      </c>
      <c r="D152" s="127">
        <f>+D153+D156+D160</f>
        <v>3671.32</v>
      </c>
      <c r="E152" s="128">
        <f>E153+E156+E160</f>
        <v>29750</v>
      </c>
      <c r="F152" s="43">
        <f>F153+F156+F160</f>
        <v>5017.92</v>
      </c>
      <c r="G152" s="11">
        <f>F152/D152</f>
        <v>1.3667890567970102</v>
      </c>
      <c r="H152" s="11">
        <f>+F152/E152</f>
        <v>0.1686695798319328</v>
      </c>
      <c r="I152" s="137"/>
      <c r="J152" s="136"/>
      <c r="K152" s="136"/>
    </row>
    <row r="153" spans="1:11" ht="15">
      <c r="A153" s="54"/>
      <c r="B153" s="31" t="s">
        <v>153</v>
      </c>
      <c r="C153" s="10" t="s">
        <v>100</v>
      </c>
      <c r="D153" s="31"/>
      <c r="E153" s="39"/>
      <c r="F153" s="60">
        <v>202</v>
      </c>
      <c r="G153" s="11"/>
      <c r="H153" s="11"/>
      <c r="I153" s="137"/>
      <c r="J153" s="136"/>
      <c r="K153" s="136"/>
    </row>
    <row r="154" spans="1:11" ht="15.75">
      <c r="A154" s="54"/>
      <c r="B154" s="31" t="s">
        <v>154</v>
      </c>
      <c r="C154" s="10" t="s">
        <v>100</v>
      </c>
      <c r="D154" s="31"/>
      <c r="E154" s="39"/>
      <c r="F154" s="60"/>
      <c r="G154" s="11"/>
      <c r="H154" s="11"/>
      <c r="I154" s="137"/>
      <c r="J154" s="136"/>
      <c r="K154" s="136"/>
    </row>
    <row r="155" spans="1:11" ht="15">
      <c r="A155" s="54"/>
      <c r="B155" s="31" t="s">
        <v>155</v>
      </c>
      <c r="C155" s="10"/>
      <c r="D155" s="31"/>
      <c r="E155" s="39"/>
      <c r="F155" s="60"/>
      <c r="G155" s="11"/>
      <c r="H155" s="11"/>
      <c r="I155" s="137"/>
      <c r="J155" s="136"/>
      <c r="K155" s="136"/>
    </row>
    <row r="156" spans="1:11" ht="15">
      <c r="A156" s="54"/>
      <c r="B156" s="31" t="s">
        <v>156</v>
      </c>
      <c r="C156" s="10" t="s">
        <v>100</v>
      </c>
      <c r="D156" s="27">
        <v>3386.76</v>
      </c>
      <c r="E156" s="39">
        <f>E157+E158+E159</f>
        <v>28250</v>
      </c>
      <c r="F156" s="115">
        <f>F157+F158+F159</f>
        <v>4732.12</v>
      </c>
      <c r="G156" s="16">
        <f>F156/D156</f>
        <v>1.3972410209167463</v>
      </c>
      <c r="H156" s="16">
        <f>+F156/E156</f>
        <v>0.16750867256637167</v>
      </c>
      <c r="I156" s="137"/>
      <c r="J156" s="136"/>
      <c r="K156" s="136"/>
    </row>
    <row r="157" spans="1:11" ht="15.75">
      <c r="A157" s="54"/>
      <c r="B157" s="31" t="s">
        <v>157</v>
      </c>
      <c r="C157" s="10" t="s">
        <v>100</v>
      </c>
      <c r="D157" s="39">
        <v>732.18</v>
      </c>
      <c r="E157" s="39">
        <v>14800</v>
      </c>
      <c r="F157" s="39">
        <v>1072.08</v>
      </c>
      <c r="G157" s="16">
        <f>F157/D157</f>
        <v>1.4642301073506514</v>
      </c>
      <c r="H157" s="16">
        <f>+F157/E157</f>
        <v>0.07243783783783783</v>
      </c>
      <c r="I157" s="137"/>
      <c r="J157" s="136"/>
      <c r="K157" s="136"/>
    </row>
    <row r="158" spans="1:11" ht="15">
      <c r="A158" s="54"/>
      <c r="B158" s="31" t="s">
        <v>158</v>
      </c>
      <c r="C158" s="10" t="s">
        <v>100</v>
      </c>
      <c r="D158" s="31"/>
      <c r="E158" s="39">
        <v>5200</v>
      </c>
      <c r="F158" s="39">
        <v>983.3</v>
      </c>
      <c r="G158" s="16"/>
      <c r="H158" s="16"/>
      <c r="I158" s="137"/>
      <c r="J158" s="136"/>
      <c r="K158" s="136"/>
    </row>
    <row r="159" spans="1:11" ht="15">
      <c r="A159" s="54"/>
      <c r="B159" s="31" t="s">
        <v>159</v>
      </c>
      <c r="C159" s="10" t="s">
        <v>100</v>
      </c>
      <c r="D159" s="39">
        <v>2640.58</v>
      </c>
      <c r="E159" s="39">
        <v>8250</v>
      </c>
      <c r="F159" s="39">
        <v>2676.74</v>
      </c>
      <c r="G159" s="16">
        <f>F159/D159</f>
        <v>1.0136939611751963</v>
      </c>
      <c r="H159" s="16">
        <f>+F159/E159</f>
        <v>0.3244533333333333</v>
      </c>
      <c r="I159" s="137"/>
      <c r="J159" s="136"/>
      <c r="K159" s="136"/>
    </row>
    <row r="160" spans="1:11" ht="30">
      <c r="A160" s="54"/>
      <c r="B160" s="68" t="s">
        <v>160</v>
      </c>
      <c r="C160" s="10" t="s">
        <v>100</v>
      </c>
      <c r="D160" s="13">
        <v>284.56</v>
      </c>
      <c r="E160" s="110">
        <v>1500</v>
      </c>
      <c r="F160" s="140">
        <f>28+55.8</f>
        <v>83.8</v>
      </c>
      <c r="G160" s="62">
        <f>F160/D160</f>
        <v>0.29448973854371663</v>
      </c>
      <c r="H160" s="62">
        <f>+F160/E160</f>
        <v>0.05586666666666666</v>
      </c>
      <c r="I160" s="137"/>
      <c r="J160" s="136"/>
      <c r="K160" s="136"/>
    </row>
    <row r="161" spans="1:11" ht="15">
      <c r="A161" s="54" t="s">
        <v>161</v>
      </c>
      <c r="B161" s="69" t="s">
        <v>162</v>
      </c>
      <c r="C161" s="12" t="s">
        <v>55</v>
      </c>
      <c r="D161" s="128">
        <f>+D162+D173</f>
        <v>36420.74</v>
      </c>
      <c r="E161" s="128">
        <f>E162+E173</f>
        <v>62750</v>
      </c>
      <c r="F161" s="43">
        <f>F162+F173</f>
        <v>37692.85</v>
      </c>
      <c r="G161" s="11">
        <f>F161/D161</f>
        <v>1.0349281755395414</v>
      </c>
      <c r="H161" s="11">
        <f>+F161/E161</f>
        <v>0.6006828685258964</v>
      </c>
      <c r="I161" s="137"/>
      <c r="J161" s="137"/>
      <c r="K161" s="136"/>
    </row>
    <row r="162" spans="1:11" ht="15">
      <c r="A162" s="53" t="s">
        <v>163</v>
      </c>
      <c r="B162" s="69" t="s">
        <v>164</v>
      </c>
      <c r="C162" s="12" t="s">
        <v>55</v>
      </c>
      <c r="D162" s="128">
        <f>D163+D166+D169+D172</f>
        <v>30124</v>
      </c>
      <c r="E162" s="128">
        <f>E163+E166+E169+E172</f>
        <v>50550</v>
      </c>
      <c r="F162" s="43">
        <f>F163+F166+F169+F172</f>
        <v>31500.149999999998</v>
      </c>
      <c r="G162" s="11">
        <f>F162/D162</f>
        <v>1.0456828442437922</v>
      </c>
      <c r="H162" s="11">
        <f>+F162/E162</f>
        <v>0.6231483679525223</v>
      </c>
      <c r="I162" s="137"/>
      <c r="J162" s="137"/>
      <c r="K162" s="136"/>
    </row>
    <row r="163" spans="1:11" ht="15">
      <c r="A163" s="54"/>
      <c r="B163" s="70" t="s">
        <v>165</v>
      </c>
      <c r="C163" s="12" t="s">
        <v>55</v>
      </c>
      <c r="D163" s="115">
        <v>11406</v>
      </c>
      <c r="E163" s="39">
        <v>20500</v>
      </c>
      <c r="F163" s="27">
        <v>10792.66</v>
      </c>
      <c r="G163" s="16">
        <f>F163/D163</f>
        <v>0.9462265474311765</v>
      </c>
      <c r="H163" s="16">
        <f>+F163/E163</f>
        <v>0.5264712195121951</v>
      </c>
      <c r="I163" s="137"/>
      <c r="J163" s="137"/>
      <c r="K163" s="136"/>
    </row>
    <row r="164" spans="1:11" ht="15">
      <c r="A164" s="54"/>
      <c r="B164" s="70" t="s">
        <v>166</v>
      </c>
      <c r="C164" s="10" t="s">
        <v>100</v>
      </c>
      <c r="D164" s="115"/>
      <c r="E164" s="129"/>
      <c r="F164" s="31"/>
      <c r="G164" s="16"/>
      <c r="H164" s="16"/>
      <c r="I164" s="137"/>
      <c r="J164" s="136"/>
      <c r="K164" s="136"/>
    </row>
    <row r="165" spans="1:11" ht="15">
      <c r="A165" s="54"/>
      <c r="B165" s="70" t="s">
        <v>167</v>
      </c>
      <c r="C165" s="10" t="s">
        <v>100</v>
      </c>
      <c r="D165" s="115"/>
      <c r="E165" s="39"/>
      <c r="F165" s="31"/>
      <c r="G165" s="16"/>
      <c r="H165" s="16"/>
      <c r="I165" s="137"/>
      <c r="J165" s="136"/>
      <c r="K165" s="136"/>
    </row>
    <row r="166" spans="1:11" ht="15">
      <c r="A166" s="54"/>
      <c r="B166" s="70" t="s">
        <v>168</v>
      </c>
      <c r="C166" s="12" t="s">
        <v>55</v>
      </c>
      <c r="D166" s="115">
        <v>6952</v>
      </c>
      <c r="E166" s="39">
        <v>4500</v>
      </c>
      <c r="F166" s="27">
        <f>F167</f>
        <v>4439.599999999999</v>
      </c>
      <c r="G166" s="16">
        <f>F166/D166</f>
        <v>0.6386075949367088</v>
      </c>
      <c r="H166" s="16">
        <f>+F166/E166</f>
        <v>0.9865777777777777</v>
      </c>
      <c r="I166" s="137"/>
      <c r="J166" s="136"/>
      <c r="K166" s="136"/>
    </row>
    <row r="167" spans="1:12" ht="15">
      <c r="A167" s="54"/>
      <c r="B167" s="70" t="s">
        <v>169</v>
      </c>
      <c r="C167" s="10" t="s">
        <v>100</v>
      </c>
      <c r="D167" s="60">
        <v>3426.5</v>
      </c>
      <c r="E167" s="39">
        <f>+E166</f>
        <v>4500</v>
      </c>
      <c r="F167" s="27">
        <f>4171.15+268.45</f>
        <v>4439.599999999999</v>
      </c>
      <c r="G167" s="16">
        <f>F167/D167</f>
        <v>1.2956661316211877</v>
      </c>
      <c r="H167" s="16">
        <f>+F167/E167</f>
        <v>0.9865777777777777</v>
      </c>
      <c r="I167" s="137"/>
      <c r="J167" s="138"/>
      <c r="K167" s="138"/>
      <c r="L167" s="81"/>
    </row>
    <row r="168" spans="1:11" ht="15">
      <c r="A168" s="54"/>
      <c r="B168" s="70" t="s">
        <v>167</v>
      </c>
      <c r="C168" s="10" t="s">
        <v>100</v>
      </c>
      <c r="D168" s="31"/>
      <c r="E168" s="39"/>
      <c r="F168" s="31"/>
      <c r="G168" s="16"/>
      <c r="H168" s="16"/>
      <c r="I168" s="137"/>
      <c r="J168" s="136"/>
      <c r="K168" s="136"/>
    </row>
    <row r="169" spans="1:11" ht="15">
      <c r="A169" s="54"/>
      <c r="B169" s="70" t="s">
        <v>170</v>
      </c>
      <c r="C169" s="12" t="s">
        <v>55</v>
      </c>
      <c r="D169" s="31"/>
      <c r="E169" s="39"/>
      <c r="F169" s="31">
        <v>289.31</v>
      </c>
      <c r="G169" s="16"/>
      <c r="H169" s="16"/>
      <c r="I169" s="137"/>
      <c r="J169" s="136"/>
      <c r="K169" s="136"/>
    </row>
    <row r="170" spans="1:11" ht="15">
      <c r="A170" s="54"/>
      <c r="B170" s="70" t="s">
        <v>166</v>
      </c>
      <c r="C170" s="10" t="s">
        <v>100</v>
      </c>
      <c r="D170" s="31"/>
      <c r="E170" s="39"/>
      <c r="F170" s="31"/>
      <c r="G170" s="16"/>
      <c r="H170" s="16"/>
      <c r="I170" s="137"/>
      <c r="J170" s="136"/>
      <c r="K170" s="136"/>
    </row>
    <row r="171" spans="1:11" ht="15">
      <c r="A171" s="54"/>
      <c r="B171" s="70" t="s">
        <v>167</v>
      </c>
      <c r="C171" s="10" t="s">
        <v>100</v>
      </c>
      <c r="D171" s="31"/>
      <c r="E171" s="39"/>
      <c r="F171" s="31"/>
      <c r="G171" s="16"/>
      <c r="H171" s="16"/>
      <c r="I171" s="137"/>
      <c r="J171" s="136"/>
      <c r="K171" s="136"/>
    </row>
    <row r="172" spans="1:11" ht="15">
      <c r="A172" s="54"/>
      <c r="B172" s="70" t="s">
        <v>171</v>
      </c>
      <c r="C172" s="10" t="s">
        <v>100</v>
      </c>
      <c r="D172" s="115">
        <v>11766</v>
      </c>
      <c r="E172" s="39">
        <v>25550</v>
      </c>
      <c r="F172" s="27">
        <f>15042.49+936.09</f>
        <v>15978.58</v>
      </c>
      <c r="G172" s="16">
        <f>F172/D172</f>
        <v>1.358029916709162</v>
      </c>
      <c r="H172" s="16">
        <f>+F172/E172</f>
        <v>0.625384735812133</v>
      </c>
      <c r="I172" s="137"/>
      <c r="J172" s="136"/>
      <c r="K172" s="136"/>
    </row>
    <row r="173" spans="1:11" ht="15">
      <c r="A173" s="53" t="s">
        <v>172</v>
      </c>
      <c r="B173" s="69" t="s">
        <v>173</v>
      </c>
      <c r="C173" s="12" t="s">
        <v>55</v>
      </c>
      <c r="D173" s="128">
        <f>+D174+D175+D176+D177+D178</f>
        <v>6296.74</v>
      </c>
      <c r="E173" s="128">
        <f>E174+E175+E176+E177+E178</f>
        <v>12200</v>
      </c>
      <c r="F173" s="43">
        <f>F174+F175+F176+F177+F178</f>
        <v>6192.7</v>
      </c>
      <c r="G173" s="11">
        <f>F173/D173</f>
        <v>0.9834771643739458</v>
      </c>
      <c r="H173" s="11">
        <f>+F173/E173</f>
        <v>0.5075983606557377</v>
      </c>
      <c r="I173" s="137"/>
      <c r="J173" s="136"/>
      <c r="K173" s="136"/>
    </row>
    <row r="174" spans="1:11" ht="15">
      <c r="A174" s="54"/>
      <c r="B174" s="55" t="s">
        <v>174</v>
      </c>
      <c r="C174" s="10" t="s">
        <v>100</v>
      </c>
      <c r="D174" s="115">
        <v>2897</v>
      </c>
      <c r="E174" s="39">
        <v>5500</v>
      </c>
      <c r="F174" s="27">
        <f>1495.88+1343.77</f>
        <v>2839.65</v>
      </c>
      <c r="G174" s="16">
        <f>F174/D174</f>
        <v>0.9802036589575424</v>
      </c>
      <c r="H174" s="16">
        <f>+F174/E174</f>
        <v>0.5163</v>
      </c>
      <c r="I174" s="137"/>
      <c r="J174" s="136"/>
      <c r="K174" s="136"/>
    </row>
    <row r="175" spans="1:11" ht="15">
      <c r="A175" s="54"/>
      <c r="B175" s="31" t="s">
        <v>175</v>
      </c>
      <c r="C175" s="10" t="s">
        <v>100</v>
      </c>
      <c r="D175" s="115">
        <v>2167.74</v>
      </c>
      <c r="E175" s="39">
        <v>4500</v>
      </c>
      <c r="F175" s="27">
        <f>741.65+1510.28</f>
        <v>2251.93</v>
      </c>
      <c r="G175" s="16">
        <f>F175/D175</f>
        <v>1.038837683486027</v>
      </c>
      <c r="H175" s="16">
        <f>+F175/E175</f>
        <v>0.5004288888888888</v>
      </c>
      <c r="I175" s="137"/>
      <c r="J175" s="136"/>
      <c r="K175" s="136"/>
    </row>
    <row r="176" spans="1:11" ht="15">
      <c r="A176" s="54"/>
      <c r="B176" s="56" t="s">
        <v>176</v>
      </c>
      <c r="C176" s="10" t="s">
        <v>100</v>
      </c>
      <c r="D176" s="115"/>
      <c r="E176" s="39"/>
      <c r="F176" s="27">
        <v>7.2</v>
      </c>
      <c r="G176" s="16"/>
      <c r="H176" s="16"/>
      <c r="I176" s="137"/>
      <c r="J176" s="136"/>
      <c r="K176" s="136"/>
    </row>
    <row r="177" spans="1:11" ht="30">
      <c r="A177" s="54"/>
      <c r="B177" s="61" t="s">
        <v>177</v>
      </c>
      <c r="C177" s="10" t="s">
        <v>100</v>
      </c>
      <c r="D177" s="115"/>
      <c r="E177" s="39"/>
      <c r="F177" s="27">
        <v>9.5</v>
      </c>
      <c r="G177" s="16"/>
      <c r="H177" s="16"/>
      <c r="I177" s="137"/>
      <c r="J177" s="136"/>
      <c r="K177" s="136"/>
    </row>
    <row r="178" spans="1:11" ht="15">
      <c r="A178" s="71"/>
      <c r="B178" s="72" t="s">
        <v>178</v>
      </c>
      <c r="C178" s="73" t="s">
        <v>100</v>
      </c>
      <c r="D178" s="132">
        <v>1232</v>
      </c>
      <c r="E178" s="133">
        <v>2200</v>
      </c>
      <c r="F178" s="141">
        <f>820.24+264.18</f>
        <v>1084.42</v>
      </c>
      <c r="G178" s="74">
        <f>F178/D178</f>
        <v>0.880211038961039</v>
      </c>
      <c r="H178" s="74">
        <f>+F178/E178</f>
        <v>0.49291818181818187</v>
      </c>
      <c r="I178" s="137"/>
      <c r="J178" s="136"/>
      <c r="K178" s="136"/>
    </row>
    <row r="185" ht="12.75">
      <c r="I185" s="77"/>
    </row>
  </sheetData>
  <mergeCells count="11">
    <mergeCell ref="A1:H1"/>
    <mergeCell ref="A2:H2"/>
    <mergeCell ref="A3:H3"/>
    <mergeCell ref="F5:F6"/>
    <mergeCell ref="A5:A6"/>
    <mergeCell ref="B5:B6"/>
    <mergeCell ref="C5:C6"/>
    <mergeCell ref="D5:D6"/>
    <mergeCell ref="E5:E6"/>
    <mergeCell ref="G5:H5"/>
    <mergeCell ref="B7:C7"/>
  </mergeCells>
  <printOptions/>
  <pageMargins left="0.45" right="0.25" top="0.35" bottom="0.47" header="0.5" footer="0.5"/>
  <pageSetup orientation="portrait" paperSize="9" r:id="rId1"/>
  <ignoredErrors>
    <ignoredError sqref="D9:F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2013-06-27T00:54:20Z</cp:lastPrinted>
  <dcterms:created xsi:type="dcterms:W3CDTF">2013-06-03T07:38:21Z</dcterms:created>
  <dcterms:modified xsi:type="dcterms:W3CDTF">2013-07-29T01:05:04Z</dcterms:modified>
  <cp:category/>
  <cp:version/>
  <cp:contentType/>
  <cp:contentStatus/>
</cp:coreProperties>
</file>