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'Sheet1'!$A$1:$J$155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<sst xmlns="http://schemas.openxmlformats.org/spreadsheetml/2006/main" count="311" uniqueCount="162">
  <si>
    <t>Mã số</t>
  </si>
  <si>
    <t>Chỉ tiêu</t>
  </si>
  <si>
    <t>% so sánh với</t>
  </si>
  <si>
    <t>Kế hoạch</t>
  </si>
  <si>
    <t>A</t>
  </si>
  <si>
    <t>B</t>
  </si>
  <si>
    <t>C</t>
  </si>
  <si>
    <t>NÔNG NGHIỆP</t>
  </si>
  <si>
    <t>I.</t>
  </si>
  <si>
    <t>TRỒNG TRỌT</t>
  </si>
  <si>
    <t>1.</t>
  </si>
  <si>
    <t>Cây lương thực có hạt</t>
  </si>
  <si>
    <t xml:space="preserve"> </t>
  </si>
  <si>
    <t>Ha</t>
  </si>
  <si>
    <t>Tấn</t>
  </si>
  <si>
    <t>''</t>
  </si>
  <si>
    <t>Tạ/ha</t>
  </si>
  <si>
    <t>1.4</t>
  </si>
  <si>
    <t>2.</t>
  </si>
  <si>
    <t>3.</t>
  </si>
  <si>
    <t>CHĂN NUÔI</t>
  </si>
  <si>
    <t>LÂM NGHIỆP</t>
  </si>
  <si>
    <t>DIÊM NGHIỆP</t>
  </si>
  <si>
    <t>1.1.</t>
  </si>
  <si>
    <t>Nuôi nước ngọt</t>
  </si>
  <si>
    <t xml:space="preserve"> ''</t>
  </si>
  <si>
    <t>1.2.</t>
  </si>
  <si>
    <t>Nuôi nước mặn, lợ</t>
  </si>
  <si>
    <t>Thể tích nuôi lồng, bè</t>
  </si>
  <si>
    <t>- Nuôi cá</t>
  </si>
  <si>
    <t>- Nuôi giáp xác</t>
  </si>
  <si>
    <t>- Nuôi nhuyễn thể</t>
  </si>
  <si>
    <t>Sản lượng con giống sản xuất</t>
  </si>
  <si>
    <t>Triệu con</t>
  </si>
  <si>
    <t>- Cá giống</t>
  </si>
  <si>
    <t>- Tôm giống</t>
  </si>
  <si>
    <t>- Nhuyễn thể giống</t>
  </si>
  <si>
    <r>
      <t xml:space="preserve">    Trong đó: Cá giò, cá song</t>
    </r>
  </si>
  <si>
    <t xml:space="preserve">     …</t>
  </si>
  <si>
    <t>Khai thác biển</t>
  </si>
  <si>
    <t xml:space="preserve"> - …</t>
  </si>
  <si>
    <t>Khai thác nội địa</t>
  </si>
  <si>
    <t>"</t>
  </si>
  <si>
    <t>1.3.</t>
  </si>
  <si>
    <t>1.4.</t>
  </si>
  <si>
    <t>Sở Nông nghiệp và PTNT tỉnh Trà Vinh</t>
  </si>
  <si>
    <t>BÁO CÁO THÁNG VỀ SẢN XUẤT NÔNG, LÂM, DIÊM NGHIỆP, THUỶ SẢN</t>
  </si>
  <si>
    <t>Cùng kỳ</t>
  </si>
  <si>
    <t>4=3/1</t>
  </si>
  <si>
    <t>5=3/2</t>
  </si>
  <si>
    <t>Cây lúa</t>
  </si>
  <si>
    <t xml:space="preserve"> - Diện tích thu hoạch</t>
  </si>
  <si>
    <t xml:space="preserve"> - Sản lượng </t>
  </si>
  <si>
    <t>Cây màu</t>
  </si>
  <si>
    <t>Cây bắp</t>
  </si>
  <si>
    <t xml:space="preserve"> - Diện tích gieo trồng</t>
  </si>
  <si>
    <t xml:space="preserve"> - Năng suất 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</si>
  <si>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</si>
  <si>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</si>
  <si>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</si>
  <si>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</si>
  <si>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</si>
  <si>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</si>
  <si>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</si>
  <si>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</si>
  <si>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Cây thực phẩm</t>
  </si>
  <si>
    <t>Cây công nghiệp hàng năm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</si>
  <si>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</si>
  <si>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</si>
  <si>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</si>
  <si>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</si>
  <si>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</si>
  <si>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</si>
  <si>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</si>
  <si>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1.5.</t>
  </si>
  <si>
    <t>Cây lâu năm</t>
  </si>
  <si>
    <t>Lâm sinh</t>
  </si>
  <si>
    <t xml:space="preserve">  Trong đó:</t>
  </si>
  <si>
    <t xml:space="preserve"> - Rừng phòng hộ </t>
  </si>
  <si>
    <t xml:space="preserve"> - Rừng đặc dụng</t>
  </si>
  <si>
    <t xml:space="preserve"> - Rừng sản xuất</t>
  </si>
  <si>
    <t>1000 cây</t>
  </si>
  <si>
    <t>Khai thác</t>
  </si>
  <si>
    <t xml:space="preserve"> - Sản lượng gỗ khai thác</t>
  </si>
  <si>
    <t>Tổng diện tích nuôi</t>
  </si>
  <si>
    <t xml:space="preserve"> - Diện tích nuôi cá</t>
  </si>
  <si>
    <t xml:space="preserve"> - Diện tích nuôi giáp xác</t>
  </si>
  <si>
    <t xml:space="preserve"> - Diện tích nuôi khác</t>
  </si>
  <si>
    <t>Tổng sản lượng nuôi</t>
  </si>
  <si>
    <t xml:space="preserve"> - Sản lượng cá</t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</si>
  <si>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</si>
  <si>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</si>
  <si>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</si>
  <si>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 xml:space="preserve"> - Sản lượng cá nuôi</t>
  </si>
  <si>
    <t xml:space="preserve"> - Sản lượng tôm nuôi</t>
  </si>
  <si>
    <t xml:space="preserve"> - Sản lượng thủy sản khác
 (nghêu - sò huyết)</t>
  </si>
  <si>
    <t>Tổng sản lượng khai thác</t>
  </si>
  <si>
    <t xml:space="preserve"> + Sản lượng cá khai thác</t>
  </si>
  <si>
    <t xml:space="preserve"> + Sản lượng giáp xác khai thác</t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</si>
  <si>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</si>
  <si>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</si>
  <si>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</si>
  <si>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</si>
  <si>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Ngày….tháng…..năm..</t>
  </si>
  <si>
    <r>
      <t>Người lập biểu</t>
    </r>
    <r>
      <rPr>
        <sz val="12"/>
        <rFont val="Times New Roman"/>
        <family val="1"/>
      </rPr>
      <t xml:space="preserve">
(Ghi rõ họ tên)</t>
    </r>
  </si>
  <si>
    <t xml:space="preserve"> - Diện tích nuôi khác
 (nghêu - sò huyết)</t>
  </si>
  <si>
    <t xml:space="preserve"> - DT gieo sạ</t>
  </si>
  <si>
    <t>ha</t>
  </si>
  <si>
    <t xml:space="preserve"> - Năng suất bình quân</t>
  </si>
  <si>
    <t>tấn</t>
  </si>
  <si>
    <t xml:space="preserve"> - Sản lượng</t>
  </si>
  <si>
    <t xml:space="preserve"> Trong đó: - Loài ….</t>
  </si>
  <si>
    <t xml:space="preserve"> Trong đó: - Tôm…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</si>
  <si>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</si>
  <si>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</si>
  <si>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</si>
  <si>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>II</t>
  </si>
  <si>
    <t>D</t>
  </si>
  <si>
    <t>DT rừng trồng được chăm sóc</t>
  </si>
  <si>
    <t>DT khoanh nuôi tái sinh</t>
  </si>
  <si>
    <t>DT giao khoán bảo vệ</t>
  </si>
  <si>
    <t>Cây ăn quả</t>
  </si>
  <si>
    <t>TH cùng kỳ năm trước</t>
  </si>
  <si>
    <t>Tổng DT gieo trồng</t>
  </si>
  <si>
    <t>THỦY SẢN</t>
  </si>
  <si>
    <t xml:space="preserve">                   + …</t>
  </si>
  <si>
    <t>DT rừng trồng tập trung</t>
  </si>
  <si>
    <t xml:space="preserve"> DT trồng lại sau khai thác</t>
  </si>
  <si>
    <t>Số cây lâm nghiệp phân tán</t>
  </si>
  <si>
    <t xml:space="preserve">    Trong đó: cá tra, cá ba sa</t>
  </si>
  <si>
    <t xml:space="preserve">    Trong đó: tôm càng xanh</t>
  </si>
  <si>
    <t xml:space="preserve">    Trong đó: + cá giò, cá song</t>
  </si>
  <si>
    <t xml:space="preserve"> + SL nhuyễn thể khai thác</t>
  </si>
  <si>
    <t xml:space="preserve"> + SL hải sản khác khai thác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</si>
  <si>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</si>
  <si>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</si>
  <si>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</si>
  <si>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>Ước TH kỳ này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</si>
  <si>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</si>
  <si>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</si>
  <si>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r>
      <t xml:space="preserve">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Trong đó:  cá tra, cá ba sa</t>
    </r>
  </si>
  <si>
    <r>
      <t>Trong đó:</t>
    </r>
    <r>
      <rPr>
        <sz val="10"/>
        <rFont val="Times New Roman"/>
        <family val="1"/>
      </rPr>
      <t>- Cá các loại</t>
    </r>
  </si>
  <si>
    <t>ĐVT</t>
  </si>
  <si>
    <t>TH 
tháng 01</t>
  </si>
  <si>
    <t>Vụ Thu Đông-mùa</t>
  </si>
  <si>
    <t xml:space="preserve"> - Diện tích gieo sạ</t>
  </si>
  <si>
    <t xml:space="preserve"> - Diện tích thu hoạch</t>
  </si>
  <si>
    <t xml:space="preserve"> Vụ Đông - Xuân </t>
  </si>
  <si>
    <t>Tổng sản lượng thủy sản</t>
  </si>
  <si>
    <t>4.1</t>
  </si>
  <si>
    <t>4.1.1</t>
  </si>
  <si>
    <t>4.1.2.</t>
  </si>
  <si>
    <t>4.2</t>
  </si>
  <si>
    <t>4.2.1.</t>
  </si>
  <si>
    <t>4.2.2</t>
  </si>
  <si>
    <t>KH 
vụ/năm
2013</t>
  </si>
  <si>
    <t>Rau các loại</t>
  </si>
  <si>
    <t xml:space="preserve"> + DT gieo trồng </t>
  </si>
  <si>
    <t>Đậu các loại</t>
  </si>
  <si>
    <t xml:space="preserve"> + Cây hàng năm khác</t>
  </si>
  <si>
    <t xml:space="preserve"> + Dây thuốc cá</t>
  </si>
  <si>
    <t>Tính đến ngày 15/01/2013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</si>
</sst>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0_);_(* \(#,##0.0000\);_(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.000_);_(* \(#,##0.000\);_(* &quot;-&quot;??_);_(@_)"/>
    <numFmt numFmtId="170" formatCode="_(* #,##0.0_);_(* \(#,##0.0\);_(* &quot;-&quot;?_);_(@_)"/>
    <numFmt numFmtId="171" formatCode="0.0000"/>
    <numFmt numFmtId="172" formatCode="0.000"/>
    <numFmt numFmtId="173" formatCode="0.0%"/>
  </numFmts>
  <fonts count="18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4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5" fillId="0" borderId="0" xfId="15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 vertical="center"/>
    </xf>
    <xf numFmtId="10" fontId="11" fillId="0" borderId="5" xfId="21" applyNumberFormat="1" applyFont="1" applyBorder="1" applyAlignment="1">
      <alignment vertical="center"/>
    </xf>
    <xf numFmtId="10" fontId="11" fillId="0" borderId="7" xfId="21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165" fontId="11" fillId="0" borderId="5" xfId="15" applyNumberFormat="1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Border="1" applyAlignment="1">
      <alignment horizontal="center"/>
    </xf>
    <xf numFmtId="165" fontId="11" fillId="0" borderId="5" xfId="21" applyNumberFormat="1" applyFont="1" applyBorder="1" applyAlignment="1">
      <alignment vertic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1" fillId="0" borderId="8" xfId="0" applyFont="1" applyBorder="1" applyAlignment="1">
      <alignment vertical="center" wrapText="1"/>
    </xf>
    <xf numFmtId="165" fontId="11" fillId="0" borderId="5" xfId="15" applyNumberFormat="1" applyFont="1" applyBorder="1" applyAlignment="1">
      <alignment/>
    </xf>
    <xf numFmtId="0" fontId="11" fillId="0" borderId="7" xfId="0" applyFont="1" applyBorder="1" applyAlignment="1">
      <alignment vertical="center" wrapText="1"/>
    </xf>
    <xf numFmtId="43" fontId="11" fillId="0" borderId="5" xfId="15" applyNumberFormat="1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1" fillId="0" borderId="7" xfId="0" applyFont="1" applyBorder="1" applyAlignment="1" quotePrefix="1">
      <alignment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43" fontId="13" fillId="0" borderId="7" xfId="15" applyFont="1" applyBorder="1" applyAlignment="1">
      <alignment horizontal="left"/>
    </xf>
    <xf numFmtId="43" fontId="11" fillId="0" borderId="7" xfId="15" applyFont="1" applyBorder="1" applyAlignment="1">
      <alignment horizontal="center"/>
    </xf>
    <xf numFmtId="43" fontId="11" fillId="0" borderId="7" xfId="15" applyFont="1" applyBorder="1" applyAlignment="1">
      <alignment horizontal="left"/>
    </xf>
    <xf numFmtId="0" fontId="12" fillId="0" borderId="9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 quotePrefix="1">
      <alignment horizontal="center"/>
    </xf>
    <xf numFmtId="0" fontId="12" fillId="0" borderId="8" xfId="0" applyFont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1" fillId="0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Fill="1" applyBorder="1" applyAlignment="1">
      <alignment horizontal="left"/>
    </xf>
    <xf numFmtId="165" fontId="11" fillId="0" borderId="4" xfId="0" applyNumberFormat="1" applyFont="1" applyBorder="1" applyAlignment="1">
      <alignment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 quotePrefix="1">
      <alignment horizontal="left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 quotePrefix="1">
      <alignment/>
    </xf>
    <xf numFmtId="43" fontId="11" fillId="0" borderId="7" xfId="0" applyNumberFormat="1" applyFont="1" applyBorder="1" applyAlignment="1">
      <alignment/>
    </xf>
    <xf numFmtId="165" fontId="14" fillId="0" borderId="7" xfId="0" applyNumberFormat="1" applyFont="1" applyBorder="1" applyAlignment="1">
      <alignment/>
    </xf>
    <xf numFmtId="10" fontId="11" fillId="0" borderId="5" xfId="21" applyNumberFormat="1" applyFont="1" applyBorder="1" applyAlignment="1">
      <alignment/>
    </xf>
    <xf numFmtId="0" fontId="12" fillId="0" borderId="7" xfId="0" applyFont="1" applyFill="1" applyBorder="1" applyAlignment="1">
      <alignment/>
    </xf>
    <xf numFmtId="10" fontId="11" fillId="0" borderId="7" xfId="21" applyNumberFormat="1" applyFont="1" applyBorder="1" applyAlignment="1">
      <alignment/>
    </xf>
    <xf numFmtId="0" fontId="11" fillId="0" borderId="7" xfId="0" applyFont="1" applyFill="1" applyBorder="1" applyAlignment="1">
      <alignment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11" fillId="0" borderId="5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168" fontId="14" fillId="0" borderId="7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5" fontId="11" fillId="0" borderId="5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10" fontId="11" fillId="0" borderId="6" xfId="21" applyNumberFormat="1" applyFont="1" applyBorder="1" applyAlignment="1">
      <alignment vertical="center"/>
    </xf>
    <xf numFmtId="10" fontId="11" fillId="0" borderId="10" xfId="21" applyNumberFormat="1" applyFont="1" applyBorder="1" applyAlignment="1">
      <alignment vertical="center"/>
    </xf>
    <xf numFmtId="164" fontId="12" fillId="0" borderId="11" xfId="0" applyNumberFormat="1" applyFont="1" applyBorder="1" applyAlignment="1">
      <alignment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 quotePrefix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 quotePrefix="1">
      <alignment horizontal="center" vertical="center"/>
    </xf>
    <xf numFmtId="164" fontId="12" fillId="0" borderId="4" xfId="0" applyNumberFormat="1" applyFont="1" applyBorder="1" applyAlignment="1" quotePrefix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 quotePrefix="1">
      <alignment horizontal="center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164" fontId="12" fillId="0" borderId="4" xfId="0" applyNumberFormat="1" applyFont="1" applyBorder="1" applyAlignment="1" quotePrefix="1">
      <alignment horizontal="center"/>
    </xf>
    <xf numFmtId="164" fontId="12" fillId="0" borderId="6" xfId="0" applyNumberFormat="1" applyFont="1" applyBorder="1" applyAlignment="1" quotePrefix="1">
      <alignment horizontal="center"/>
    </xf>
    <xf numFmtId="165" fontId="11" fillId="0" borderId="5" xfId="0" applyNumberFormat="1" applyFont="1" applyBorder="1" applyAlignment="1">
      <alignment vertical="center"/>
    </xf>
    <xf numFmtId="165" fontId="11" fillId="0" borderId="14" xfId="15" applyNumberFormat="1" applyFont="1" applyBorder="1" applyAlignment="1">
      <alignment vertical="center"/>
    </xf>
    <xf numFmtId="165" fontId="11" fillId="0" borderId="5" xfId="15" applyNumberFormat="1" applyFont="1" applyBorder="1" applyAlignment="1">
      <alignment vertical="center" wrapText="1"/>
    </xf>
    <xf numFmtId="43" fontId="11" fillId="0" borderId="5" xfId="15" applyNumberFormat="1" applyFont="1" applyBorder="1" applyAlignment="1">
      <alignment vertical="center" wrapText="1"/>
    </xf>
    <xf numFmtId="43" fontId="11" fillId="0" borderId="5" xfId="15" applyFont="1" applyBorder="1" applyAlignment="1">
      <alignment vertical="center" wrapText="1"/>
    </xf>
    <xf numFmtId="165" fontId="11" fillId="0" borderId="5" xfId="15" applyNumberFormat="1" applyFont="1" applyBorder="1" applyAlignment="1">
      <alignment horizontal="right" vertical="center"/>
    </xf>
    <xf numFmtId="165" fontId="11" fillId="0" borderId="5" xfId="15" applyNumberFormat="1" applyFont="1" applyBorder="1" applyAlignment="1">
      <alignment horizontal="right"/>
    </xf>
    <xf numFmtId="10" fontId="11" fillId="0" borderId="5" xfId="21" applyNumberFormat="1" applyFont="1" applyBorder="1" applyAlignment="1">
      <alignment horizontal="right" vertical="center"/>
    </xf>
    <xf numFmtId="168" fontId="11" fillId="0" borderId="5" xfId="15" applyNumberFormat="1" applyFont="1" applyBorder="1" applyAlignment="1">
      <alignment horizontal="right" vertical="center"/>
    </xf>
    <xf numFmtId="43" fontId="11" fillId="0" borderId="5" xfId="15" applyNumberFormat="1" applyFont="1" applyBorder="1" applyAlignment="1">
      <alignment horizontal="right" vertical="center"/>
    </xf>
    <xf numFmtId="165" fontId="11" fillId="0" borderId="15" xfId="15" applyNumberFormat="1" applyFont="1" applyBorder="1" applyAlignment="1">
      <alignment vertical="center" wrapText="1"/>
    </xf>
    <xf numFmtId="165" fontId="12" fillId="0" borderId="5" xfId="15" applyNumberFormat="1" applyFont="1" applyBorder="1" applyAlignment="1">
      <alignment horizontal="right" vertical="center"/>
    </xf>
    <xf numFmtId="43" fontId="11" fillId="0" borderId="5" xfId="15" applyFont="1" applyBorder="1" applyAlignment="1">
      <alignment/>
    </xf>
    <xf numFmtId="165" fontId="12" fillId="0" borderId="5" xfId="15" applyNumberFormat="1" applyFont="1" applyBorder="1" applyAlignment="1">
      <alignment vertical="center"/>
    </xf>
    <xf numFmtId="43" fontId="11" fillId="0" borderId="5" xfId="15" applyFont="1" applyBorder="1" applyAlignment="1">
      <alignment vertical="center"/>
    </xf>
    <xf numFmtId="165" fontId="11" fillId="0" borderId="4" xfId="15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68" fontId="11" fillId="0" borderId="5" xfId="15" applyNumberFormat="1" applyFont="1" applyBorder="1" applyAlignment="1">
      <alignment vertical="center"/>
    </xf>
    <xf numFmtId="165" fontId="13" fillId="0" borderId="5" xfId="15" applyNumberFormat="1" applyFont="1" applyBorder="1" applyAlignment="1">
      <alignment horizontal="right" vertical="center"/>
    </xf>
    <xf numFmtId="165" fontId="11" fillId="0" borderId="7" xfId="15" applyNumberFormat="1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5" xfId="0" applyNumberFormat="1" applyFont="1" applyBorder="1" applyAlignment="1">
      <alignment/>
    </xf>
    <xf numFmtId="165" fontId="12" fillId="0" borderId="5" xfId="15" applyNumberFormat="1" applyFont="1" applyBorder="1" applyAlignment="1">
      <alignment/>
    </xf>
    <xf numFmtId="43" fontId="12" fillId="0" borderId="5" xfId="15" applyNumberFormat="1" applyFont="1" applyBorder="1" applyAlignment="1">
      <alignment/>
    </xf>
    <xf numFmtId="169" fontId="12" fillId="0" borderId="5" xfId="15" applyNumberFormat="1" applyFont="1" applyBorder="1" applyAlignment="1">
      <alignment/>
    </xf>
    <xf numFmtId="43" fontId="11" fillId="0" borderId="7" xfId="15" applyFont="1" applyBorder="1" applyAlignment="1">
      <alignment/>
    </xf>
    <xf numFmtId="165" fontId="11" fillId="0" borderId="7" xfId="0" applyNumberFormat="1" applyFont="1" applyBorder="1" applyAlignment="1">
      <alignment/>
    </xf>
    <xf numFmtId="0" fontId="11" fillId="0" borderId="5" xfId="0" applyFont="1" applyFill="1" applyBorder="1" applyAlignment="1">
      <alignment/>
    </xf>
    <xf numFmtId="168" fontId="11" fillId="0" borderId="5" xfId="15" applyNumberFormat="1" applyFont="1" applyBorder="1" applyAlignment="1">
      <alignment/>
    </xf>
    <xf numFmtId="165" fontId="11" fillId="0" borderId="7" xfId="15" applyNumberFormat="1" applyFont="1" applyBorder="1" applyAlignment="1">
      <alignment vertical="center"/>
    </xf>
    <xf numFmtId="165" fontId="12" fillId="0" borderId="7" xfId="0" applyNumberFormat="1" applyFont="1" applyBorder="1" applyAlignment="1">
      <alignment/>
    </xf>
    <xf numFmtId="43" fontId="11" fillId="0" borderId="7" xfId="15" applyNumberFormat="1" applyFont="1" applyBorder="1" applyAlignment="1">
      <alignment/>
    </xf>
    <xf numFmtId="43" fontId="1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168" fontId="11" fillId="0" borderId="7" xfId="15" applyNumberFormat="1" applyFont="1" applyBorder="1" applyAlignment="1">
      <alignment/>
    </xf>
    <xf numFmtId="1" fontId="11" fillId="0" borderId="5" xfId="15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right" vertical="center"/>
    </xf>
    <xf numFmtId="165" fontId="11" fillId="0" borderId="9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3" fontId="11" fillId="0" borderId="6" xfId="0" applyNumberFormat="1" applyFont="1" applyBorder="1" applyAlignment="1">
      <alignment horizontal="right" vertical="center"/>
    </xf>
    <xf numFmtId="165" fontId="11" fillId="0" borderId="6" xfId="15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165" fontId="11" fillId="0" borderId="10" xfId="15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workbookViewId="0" topLeftCell="A1">
      <pane xSplit="4" ySplit="8" topLeftCell="E8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33" sqref="H133"/>
    </sheetView>
  </sheetViews>
  <sheetFormatPr defaultColWidth="9.00390625" defaultRowHeight="15.75"/>
  <cols>
    <col min="1" max="1" width="3.125" style="27" customWidth="1"/>
    <col min="2" max="2" width="4.375" style="27" customWidth="1"/>
    <col min="3" max="3" width="21.625" style="27" customWidth="1"/>
    <col min="4" max="4" width="7.625" style="27" customWidth="1"/>
    <col min="5" max="5" width="9.75390625" style="27" customWidth="1"/>
    <col min="6" max="6" width="8.875" style="27" customWidth="1"/>
    <col min="7" max="7" width="10.125" style="27" customWidth="1"/>
    <col min="8" max="8" width="9.125" style="27" customWidth="1"/>
    <col min="9" max="9" width="10.00390625" style="27" customWidth="1"/>
    <col min="10" max="10" width="8.125" style="27" customWidth="1"/>
    <col min="11" max="11" width="11.25390625" style="27" bestFit="1" customWidth="1"/>
    <col min="12" max="12" width="10.00390625" style="27" bestFit="1" customWidth="1"/>
    <col min="13" max="16384" width="9.00390625" style="27" customWidth="1"/>
  </cols>
  <sheetData>
    <row r="1" spans="1:13" ht="15.75">
      <c r="A1" s="4" t="s">
        <v>45</v>
      </c>
      <c r="B1" s="5"/>
      <c r="C1" s="6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6"/>
      <c r="B2" s="7"/>
      <c r="C2" s="6"/>
      <c r="D2" s="1"/>
      <c r="E2" s="99"/>
      <c r="F2" s="2"/>
      <c r="G2" s="2"/>
      <c r="H2" s="2"/>
      <c r="I2" s="2"/>
      <c r="J2" s="2"/>
      <c r="K2" s="2"/>
      <c r="L2" s="2"/>
      <c r="M2" s="2"/>
    </row>
    <row r="3" spans="1:13" ht="16.5">
      <c r="A3" s="166" t="s">
        <v>46</v>
      </c>
      <c r="B3" s="166"/>
      <c r="C3" s="166"/>
      <c r="D3" s="166"/>
      <c r="E3" s="166"/>
      <c r="F3" s="166"/>
      <c r="G3" s="166"/>
      <c r="H3" s="166"/>
      <c r="I3" s="166"/>
      <c r="J3" s="166"/>
      <c r="K3" s="2"/>
      <c r="L3" s="2"/>
      <c r="M3" s="2"/>
    </row>
    <row r="4" spans="1:13" ht="15.75">
      <c r="A4" s="165" t="s">
        <v>161</v>
      </c>
      <c r="B4" s="165"/>
      <c r="C4" s="165"/>
      <c r="D4" s="165"/>
      <c r="E4" s="165"/>
      <c r="F4" s="165"/>
      <c r="G4" s="165"/>
      <c r="H4" s="165"/>
      <c r="I4" s="165"/>
      <c r="J4" s="165"/>
      <c r="K4" s="2"/>
      <c r="L4" s="2"/>
      <c r="M4" s="2"/>
    </row>
    <row r="5" spans="1:13" ht="15.75">
      <c r="A5" s="6"/>
      <c r="B5" s="7"/>
      <c r="C5" s="98"/>
      <c r="D5" s="1"/>
      <c r="E5" s="97"/>
      <c r="F5" s="2"/>
      <c r="G5" s="97"/>
      <c r="H5" s="93"/>
      <c r="I5" s="2"/>
      <c r="J5" s="2"/>
      <c r="K5" s="2"/>
      <c r="L5" s="2"/>
      <c r="M5" s="2"/>
    </row>
    <row r="6" spans="1:13" ht="25.5" customHeight="1">
      <c r="A6" s="171" t="s">
        <v>0</v>
      </c>
      <c r="B6" s="173" t="s">
        <v>1</v>
      </c>
      <c r="C6" s="174"/>
      <c r="D6" s="163" t="s">
        <v>142</v>
      </c>
      <c r="E6" s="163" t="s">
        <v>122</v>
      </c>
      <c r="F6" s="163" t="s">
        <v>155</v>
      </c>
      <c r="G6" s="163" t="s">
        <v>143</v>
      </c>
      <c r="H6" s="163" t="s">
        <v>137</v>
      </c>
      <c r="I6" s="161" t="s">
        <v>2</v>
      </c>
      <c r="J6" s="162"/>
      <c r="K6" s="12"/>
      <c r="L6" s="12"/>
      <c r="M6" s="2"/>
    </row>
    <row r="7" spans="1:13" ht="25.5" customHeight="1">
      <c r="A7" s="172"/>
      <c r="B7" s="175"/>
      <c r="C7" s="176"/>
      <c r="D7" s="164"/>
      <c r="E7" s="164"/>
      <c r="F7" s="164"/>
      <c r="G7" s="164"/>
      <c r="H7" s="164"/>
      <c r="I7" s="9" t="s">
        <v>47</v>
      </c>
      <c r="J7" s="8" t="s">
        <v>3</v>
      </c>
      <c r="K7" s="12"/>
      <c r="L7" s="12"/>
      <c r="M7" s="2"/>
    </row>
    <row r="8" spans="1:13" ht="15.75">
      <c r="A8" s="10" t="s">
        <v>4</v>
      </c>
      <c r="B8" s="167" t="s">
        <v>5</v>
      </c>
      <c r="C8" s="168"/>
      <c r="D8" s="8" t="s">
        <v>6</v>
      </c>
      <c r="E8" s="11">
        <v>1</v>
      </c>
      <c r="F8" s="9">
        <v>2</v>
      </c>
      <c r="G8" s="9"/>
      <c r="H8" s="9">
        <v>3</v>
      </c>
      <c r="I8" s="9" t="s">
        <v>48</v>
      </c>
      <c r="J8" s="8" t="s">
        <v>49</v>
      </c>
      <c r="K8" s="12"/>
      <c r="L8" s="12"/>
      <c r="M8" s="12"/>
    </row>
    <row r="9" spans="1:13" ht="15.75">
      <c r="A9" s="37"/>
      <c r="B9" s="105" t="s">
        <v>4</v>
      </c>
      <c r="C9" s="38" t="s">
        <v>7</v>
      </c>
      <c r="D9" s="36"/>
      <c r="E9" s="31"/>
      <c r="F9" s="39"/>
      <c r="G9" s="39"/>
      <c r="H9" s="39"/>
      <c r="I9" s="32"/>
      <c r="J9" s="33"/>
      <c r="K9" s="12"/>
      <c r="L9" s="12"/>
      <c r="M9" s="2"/>
    </row>
    <row r="10" spans="1:13" ht="15.75">
      <c r="A10" s="37"/>
      <c r="B10" s="106" t="s">
        <v>8</v>
      </c>
      <c r="C10" s="38" t="s">
        <v>9</v>
      </c>
      <c r="D10" s="36"/>
      <c r="E10" s="37"/>
      <c r="F10" s="39"/>
      <c r="G10" s="90"/>
      <c r="H10" s="90"/>
      <c r="I10" s="32"/>
      <c r="J10" s="33"/>
      <c r="K10" s="12"/>
      <c r="L10" s="12"/>
      <c r="M10" s="2"/>
    </row>
    <row r="11" spans="1:13" ht="15.75">
      <c r="A11" s="37"/>
      <c r="B11" s="106"/>
      <c r="C11" s="38" t="s">
        <v>123</v>
      </c>
      <c r="D11" s="36" t="s">
        <v>13</v>
      </c>
      <c r="E11" s="118">
        <f>+E13+E23</f>
        <v>158059.6</v>
      </c>
      <c r="F11" s="118">
        <f>+F13+F23</f>
        <v>202080</v>
      </c>
      <c r="G11" s="118">
        <f>+G13+G23</f>
        <v>37819.479999999996</v>
      </c>
      <c r="H11" s="118">
        <f>+H13+H23</f>
        <v>164541.71999999997</v>
      </c>
      <c r="I11" s="32">
        <f>H11/E11</f>
        <v>1.0410106061257902</v>
      </c>
      <c r="J11" s="33">
        <f>H11/F11</f>
        <v>0.8142404988123514</v>
      </c>
      <c r="K11" s="20"/>
      <c r="L11" s="12"/>
      <c r="M11" s="2"/>
    </row>
    <row r="12" spans="1:13" ht="15.75">
      <c r="A12" s="37"/>
      <c r="B12" s="107" t="s">
        <v>23</v>
      </c>
      <c r="C12" s="38" t="s">
        <v>11</v>
      </c>
      <c r="D12" s="36" t="s">
        <v>13</v>
      </c>
      <c r="E12" s="40">
        <f>+E13+E25</f>
        <v>148019</v>
      </c>
      <c r="F12" s="40">
        <f>+F13+F25</f>
        <v>152300</v>
      </c>
      <c r="G12" s="119">
        <f>+G13+G25</f>
        <v>31893</v>
      </c>
      <c r="H12" s="40">
        <f>+H13+H25</f>
        <v>153863.41999999998</v>
      </c>
      <c r="I12" s="32">
        <f>H12/E12</f>
        <v>1.0394842553996446</v>
      </c>
      <c r="J12" s="33">
        <f>H12/F12</f>
        <v>1.0102653972422848</v>
      </c>
      <c r="K12" s="12"/>
      <c r="L12" s="12"/>
      <c r="M12" s="2"/>
    </row>
    <row r="13" spans="1:13" ht="15.75">
      <c r="A13" s="37"/>
      <c r="B13" s="108"/>
      <c r="C13" s="38" t="s">
        <v>50</v>
      </c>
      <c r="D13" s="36" t="s">
        <v>13</v>
      </c>
      <c r="E13" s="120">
        <f>+E15+E20</f>
        <v>147227</v>
      </c>
      <c r="F13" s="120">
        <f>+F15+F20</f>
        <v>146500</v>
      </c>
      <c r="G13" s="120">
        <f>+G15+G20</f>
        <v>31147</v>
      </c>
      <c r="H13" s="120">
        <f>+H15+H20</f>
        <v>152728.41999999998</v>
      </c>
      <c r="I13" s="32">
        <f>H13/E13</f>
        <v>1.0373669231866436</v>
      </c>
      <c r="J13" s="33">
        <f>H13/F13</f>
        <v>1.0425148122866894</v>
      </c>
      <c r="K13" s="12"/>
      <c r="L13" s="12"/>
      <c r="M13" s="2"/>
    </row>
    <row r="14" spans="1:13" ht="15.75">
      <c r="A14" s="37"/>
      <c r="B14" s="108"/>
      <c r="C14" s="41" t="s">
        <v>144</v>
      </c>
      <c r="D14" s="42"/>
      <c r="E14" s="120"/>
      <c r="F14" s="120"/>
      <c r="G14" s="121"/>
      <c r="H14" s="122"/>
      <c r="I14" s="43"/>
      <c r="J14" s="33"/>
      <c r="K14" s="23"/>
      <c r="L14" s="23"/>
      <c r="M14" s="2"/>
    </row>
    <row r="15" spans="1:13" ht="15.75">
      <c r="A15" s="37"/>
      <c r="B15" s="108"/>
      <c r="C15" s="44" t="s">
        <v>145</v>
      </c>
      <c r="D15" s="45" t="s">
        <v>13</v>
      </c>
      <c r="E15" s="123">
        <v>89007</v>
      </c>
      <c r="F15" s="124">
        <v>90500</v>
      </c>
      <c r="G15" s="125"/>
      <c r="H15" s="123">
        <v>90388.42</v>
      </c>
      <c r="I15" s="32">
        <f>H15/E15</f>
        <v>1.015520352331839</v>
      </c>
      <c r="J15" s="33">
        <f>H15/F15</f>
        <v>0.9987670718232045</v>
      </c>
      <c r="K15" s="20"/>
      <c r="L15" s="12"/>
      <c r="M15" s="2"/>
    </row>
    <row r="16" spans="1:13" ht="15.75">
      <c r="A16" s="37"/>
      <c r="B16" s="108"/>
      <c r="C16" s="44" t="s">
        <v>146</v>
      </c>
      <c r="D16" s="65" t="s">
        <v>13</v>
      </c>
      <c r="E16" s="123">
        <v>80705</v>
      </c>
      <c r="F16" s="124">
        <f>+F15</f>
        <v>90500</v>
      </c>
      <c r="G16" s="126">
        <v>22996</v>
      </c>
      <c r="H16" s="123">
        <v>86307</v>
      </c>
      <c r="I16" s="32">
        <f>H16/E16</f>
        <v>1.0694132953348616</v>
      </c>
      <c r="J16" s="33"/>
      <c r="K16" s="20"/>
      <c r="L16" s="12"/>
      <c r="M16" s="2"/>
    </row>
    <row r="17" spans="1:13" ht="15.75">
      <c r="A17" s="37"/>
      <c r="B17" s="108"/>
      <c r="C17" s="44" t="s">
        <v>108</v>
      </c>
      <c r="D17" s="46" t="s">
        <v>16</v>
      </c>
      <c r="E17" s="127">
        <f>+E18/E16*10</f>
        <v>52.79995043677591</v>
      </c>
      <c r="F17" s="127">
        <f>F18/F15*10</f>
        <v>52.199999999999996</v>
      </c>
      <c r="G17" s="127">
        <f>+G18/G16*10</f>
        <v>54.047660462689166</v>
      </c>
      <c r="H17" s="51">
        <f>+H18/H16*10</f>
        <v>53.280614550384094</v>
      </c>
      <c r="I17" s="32">
        <f>H17/E17</f>
        <v>1.0091034955455829</v>
      </c>
      <c r="J17" s="33">
        <f>H17/F17</f>
        <v>1.0207014281682778</v>
      </c>
      <c r="K17" s="20"/>
      <c r="L17" s="20"/>
      <c r="M17" s="2"/>
    </row>
    <row r="18" spans="1:13" ht="15.75">
      <c r="A18" s="37"/>
      <c r="B18" s="108"/>
      <c r="C18" s="44" t="s">
        <v>110</v>
      </c>
      <c r="D18" s="45" t="s">
        <v>109</v>
      </c>
      <c r="E18" s="123">
        <v>426122</v>
      </c>
      <c r="F18" s="123">
        <v>472410</v>
      </c>
      <c r="G18" s="126">
        <v>124288</v>
      </c>
      <c r="H18" s="40">
        <v>459849</v>
      </c>
      <c r="I18" s="32">
        <f>H18/E18</f>
        <v>1.0791486945053295</v>
      </c>
      <c r="J18" s="33">
        <f>H18/F18</f>
        <v>0.9734108084079507</v>
      </c>
      <c r="K18" s="20"/>
      <c r="L18" s="12"/>
      <c r="M18" s="2"/>
    </row>
    <row r="19" spans="1:13" ht="15.75">
      <c r="A19" s="37"/>
      <c r="B19" s="108"/>
      <c r="C19" s="47" t="s">
        <v>147</v>
      </c>
      <c r="D19" s="42"/>
      <c r="E19" s="120"/>
      <c r="F19" s="120"/>
      <c r="G19" s="128"/>
      <c r="H19" s="121"/>
      <c r="I19" s="32"/>
      <c r="J19" s="33"/>
      <c r="K19" s="12"/>
      <c r="L19" s="12"/>
      <c r="M19" s="2"/>
    </row>
    <row r="20" spans="1:13" ht="15.75">
      <c r="A20" s="37"/>
      <c r="B20" s="108"/>
      <c r="C20" s="44" t="s">
        <v>106</v>
      </c>
      <c r="D20" s="45" t="s">
        <v>107</v>
      </c>
      <c r="E20" s="123">
        <v>58220</v>
      </c>
      <c r="F20" s="124">
        <v>56000</v>
      </c>
      <c r="G20" s="126">
        <v>31147</v>
      </c>
      <c r="H20" s="126">
        <v>62340</v>
      </c>
      <c r="I20" s="32">
        <f>H20/E20</f>
        <v>1.0707660597732738</v>
      </c>
      <c r="J20" s="33">
        <f>H20/F20</f>
        <v>1.1132142857142857</v>
      </c>
      <c r="K20" s="12"/>
      <c r="L20" s="12"/>
      <c r="M20" s="2"/>
    </row>
    <row r="21" spans="1:13" ht="15.75">
      <c r="A21" s="37"/>
      <c r="B21" s="108"/>
      <c r="C21" s="44" t="s">
        <v>108</v>
      </c>
      <c r="D21" s="46" t="s">
        <v>16</v>
      </c>
      <c r="E21" s="127"/>
      <c r="F21" s="127">
        <f>F22/F20*10</f>
        <v>62.699999999999996</v>
      </c>
      <c r="G21" s="127"/>
      <c r="H21" s="127"/>
      <c r="I21" s="32"/>
      <c r="J21" s="33">
        <f>H21/F21</f>
        <v>0</v>
      </c>
      <c r="K21" s="12"/>
      <c r="L21" s="12"/>
      <c r="M21" s="2"/>
    </row>
    <row r="22" spans="1:13" ht="15.75">
      <c r="A22" s="37"/>
      <c r="B22" s="108"/>
      <c r="C22" s="44" t="s">
        <v>110</v>
      </c>
      <c r="D22" s="45" t="s">
        <v>109</v>
      </c>
      <c r="E22" s="123"/>
      <c r="F22" s="123">
        <v>351120</v>
      </c>
      <c r="G22" s="126"/>
      <c r="H22" s="123"/>
      <c r="I22" s="32"/>
      <c r="J22" s="33">
        <f>H22/F22</f>
        <v>0</v>
      </c>
      <c r="K22" s="12"/>
      <c r="L22" s="12"/>
      <c r="M22" s="2"/>
    </row>
    <row r="23" spans="1:13" ht="15.75">
      <c r="A23" s="37"/>
      <c r="B23" s="109"/>
      <c r="C23" s="52" t="s">
        <v>53</v>
      </c>
      <c r="D23" s="46" t="s">
        <v>13</v>
      </c>
      <c r="E23" s="129">
        <f>+E25+E29+E43+E54</f>
        <v>10832.599999999999</v>
      </c>
      <c r="F23" s="129">
        <f>+F25+F29+F43+F54</f>
        <v>55580</v>
      </c>
      <c r="G23" s="129">
        <f>+G25+G29+G43+G54</f>
        <v>6672.48</v>
      </c>
      <c r="H23" s="129">
        <f>+H25+H29+H43+H54</f>
        <v>11813.3</v>
      </c>
      <c r="I23" s="32">
        <f>H23/E23</f>
        <v>1.0905322821852557</v>
      </c>
      <c r="J23" s="33">
        <f>H23/F23</f>
        <v>0.2125458798128823</v>
      </c>
      <c r="K23" s="21"/>
      <c r="L23" s="12"/>
      <c r="M23" s="2"/>
    </row>
    <row r="24" spans="1:13" ht="15.75">
      <c r="A24" s="37"/>
      <c r="B24" s="109"/>
      <c r="C24" s="38" t="s">
        <v>54</v>
      </c>
      <c r="D24" s="46"/>
      <c r="E24" s="40"/>
      <c r="F24" s="40"/>
      <c r="G24" s="40"/>
      <c r="H24" s="40"/>
      <c r="I24" s="32"/>
      <c r="J24" s="33"/>
      <c r="K24" s="21"/>
      <c r="L24" s="12"/>
      <c r="M24" s="2"/>
    </row>
    <row r="25" spans="1:13" ht="15.75">
      <c r="A25" s="37"/>
      <c r="B25" s="109"/>
      <c r="C25" s="53" t="s">
        <v>55</v>
      </c>
      <c r="D25" s="46" t="s">
        <v>13</v>
      </c>
      <c r="E25" s="40">
        <v>792</v>
      </c>
      <c r="F25" s="124">
        <v>5800</v>
      </c>
      <c r="G25" s="40">
        <f>+H25-389</f>
        <v>746</v>
      </c>
      <c r="H25" s="124">
        <v>1135</v>
      </c>
      <c r="I25" s="32">
        <f>H25/E25</f>
        <v>1.4330808080808082</v>
      </c>
      <c r="J25" s="33">
        <f>H25/F25</f>
        <v>0.1956896551724138</v>
      </c>
      <c r="K25" s="21"/>
      <c r="L25" s="12"/>
      <c r="M25" s="2"/>
    </row>
    <row r="26" spans="1:13" ht="15.75">
      <c r="A26" s="37"/>
      <c r="B26" s="109"/>
      <c r="C26" s="53" t="s">
        <v>51</v>
      </c>
      <c r="D26" s="54" t="s">
        <v>15</v>
      </c>
      <c r="E26" s="40"/>
      <c r="F26" s="49">
        <f>+F25</f>
        <v>5800</v>
      </c>
      <c r="G26" s="40"/>
      <c r="H26" s="49"/>
      <c r="I26" s="32"/>
      <c r="J26" s="33">
        <f>H26/F26</f>
        <v>0</v>
      </c>
      <c r="K26" s="12"/>
      <c r="L26" s="12"/>
      <c r="M26" s="2"/>
    </row>
    <row r="27" spans="1:13" ht="15.75">
      <c r="A27" s="37"/>
      <c r="B27" s="109"/>
      <c r="C27" s="53" t="s">
        <v>56</v>
      </c>
      <c r="D27" s="46" t="s">
        <v>16</v>
      </c>
      <c r="E27" s="40"/>
      <c r="F27" s="130">
        <f>+F28/F26*10</f>
        <v>38.793103448275865</v>
      </c>
      <c r="G27" s="40"/>
      <c r="H27" s="130"/>
      <c r="I27" s="32"/>
      <c r="J27" s="33">
        <f>H27/F27</f>
        <v>0</v>
      </c>
      <c r="K27" s="12"/>
      <c r="L27" s="12"/>
      <c r="M27" s="2"/>
    </row>
    <row r="28" spans="1:13" ht="15.75">
      <c r="A28" s="37"/>
      <c r="B28" s="109"/>
      <c r="C28" s="55" t="s">
        <v>52</v>
      </c>
      <c r="D28" s="46" t="s">
        <v>14</v>
      </c>
      <c r="E28" s="40"/>
      <c r="F28" s="49">
        <v>22500</v>
      </c>
      <c r="G28" s="40"/>
      <c r="H28" s="49"/>
      <c r="I28" s="32"/>
      <c r="J28" s="33">
        <f>H28/F28</f>
        <v>0</v>
      </c>
      <c r="K28" s="12"/>
      <c r="L28" s="12"/>
      <c r="M28" s="2"/>
    </row>
    <row r="29" spans="1:13" ht="15.75">
      <c r="A29" s="37"/>
      <c r="B29" s="109" t="s">
        <v>26</v>
      </c>
      <c r="C29" s="38" t="s">
        <v>57</v>
      </c>
      <c r="D29" s="56" t="s">
        <v>13</v>
      </c>
      <c r="E29" s="131">
        <f>+E31+E36+E41</f>
        <v>224.42000000000002</v>
      </c>
      <c r="F29" s="131">
        <f>+F31+F36+F41</f>
        <v>3650</v>
      </c>
      <c r="G29" s="131">
        <f>+G31+G36+G41</f>
        <v>184.55</v>
      </c>
      <c r="H29" s="131">
        <f>+H31+H36+H41</f>
        <v>337.55</v>
      </c>
      <c r="I29" s="32">
        <f>H29/E29</f>
        <v>1.504099456376437</v>
      </c>
      <c r="J29" s="33">
        <f>H29/F29</f>
        <v>0.09247945205479452</v>
      </c>
      <c r="K29" s="12"/>
      <c r="L29" s="12"/>
      <c r="M29" s="2"/>
    </row>
    <row r="30" spans="1:13" ht="15.75">
      <c r="A30" s="37"/>
      <c r="B30" s="109"/>
      <c r="C30" s="38" t="s">
        <v>58</v>
      </c>
      <c r="D30" s="46"/>
      <c r="E30" s="40"/>
      <c r="F30" s="40"/>
      <c r="G30" s="40"/>
      <c r="H30" s="40"/>
      <c r="I30" s="32"/>
      <c r="J30" s="33"/>
      <c r="K30" s="12"/>
      <c r="L30" s="12"/>
      <c r="M30" s="2"/>
    </row>
    <row r="31" spans="1:13" ht="15.75">
      <c r="A31" s="37"/>
      <c r="B31" s="109"/>
      <c r="C31" s="53" t="s">
        <v>59</v>
      </c>
      <c r="D31" s="46" t="s">
        <v>13</v>
      </c>
      <c r="E31" s="40">
        <v>105</v>
      </c>
      <c r="F31" s="124">
        <v>1850</v>
      </c>
      <c r="G31" s="40">
        <f>+H31-70</f>
        <v>78.6</v>
      </c>
      <c r="H31" s="124">
        <v>148.6</v>
      </c>
      <c r="I31" s="32">
        <f>H31/E31</f>
        <v>1.4152380952380952</v>
      </c>
      <c r="J31" s="33">
        <f>H31/F31</f>
        <v>0.08032432432432432</v>
      </c>
      <c r="K31" s="12"/>
      <c r="L31" s="12"/>
      <c r="M31" s="2"/>
    </row>
    <row r="32" spans="1:13" ht="15.75">
      <c r="A32" s="37"/>
      <c r="B32" s="109"/>
      <c r="C32" s="53" t="s">
        <v>60</v>
      </c>
      <c r="D32" s="54" t="s">
        <v>15</v>
      </c>
      <c r="E32" s="40"/>
      <c r="F32" s="49">
        <f>+F31</f>
        <v>1850</v>
      </c>
      <c r="G32" s="40"/>
      <c r="H32" s="49"/>
      <c r="I32" s="32"/>
      <c r="J32" s="33">
        <f>H32/F32</f>
        <v>0</v>
      </c>
      <c r="K32" s="12"/>
      <c r="L32" s="12"/>
      <c r="M32" s="2"/>
    </row>
    <row r="33" spans="1:13" ht="15.75">
      <c r="A33" s="37"/>
      <c r="B33" s="109"/>
      <c r="C33" s="53" t="s">
        <v>61</v>
      </c>
      <c r="D33" s="46" t="s">
        <v>16</v>
      </c>
      <c r="E33" s="132"/>
      <c r="F33" s="130">
        <f>+F34/F32*10</f>
        <v>148.7027027027027</v>
      </c>
      <c r="G33" s="40"/>
      <c r="H33" s="130"/>
      <c r="I33" s="32"/>
      <c r="J33" s="33">
        <f>H33/F33</f>
        <v>0</v>
      </c>
      <c r="K33" s="12"/>
      <c r="L33" s="12"/>
      <c r="M33" s="2"/>
    </row>
    <row r="34" spans="1:13" ht="15.75">
      <c r="A34" s="37"/>
      <c r="B34" s="109"/>
      <c r="C34" s="50" t="s">
        <v>62</v>
      </c>
      <c r="D34" s="46" t="s">
        <v>14</v>
      </c>
      <c r="E34" s="40"/>
      <c r="F34" s="120">
        <v>27510</v>
      </c>
      <c r="G34" s="40"/>
      <c r="H34" s="120"/>
      <c r="I34" s="32"/>
      <c r="J34" s="33">
        <f>H34/F34</f>
        <v>0</v>
      </c>
      <c r="K34" s="12"/>
      <c r="L34" s="12"/>
      <c r="M34" s="2"/>
    </row>
    <row r="35" spans="1:13" ht="15.75">
      <c r="A35" s="37"/>
      <c r="B35" s="109"/>
      <c r="C35" s="38" t="s">
        <v>63</v>
      </c>
      <c r="D35" s="46"/>
      <c r="E35" s="40"/>
      <c r="F35" s="40"/>
      <c r="G35" s="40"/>
      <c r="H35" s="40"/>
      <c r="I35" s="32"/>
      <c r="J35" s="33"/>
      <c r="K35" s="22"/>
      <c r="L35" s="12"/>
      <c r="M35" s="2"/>
    </row>
    <row r="36" spans="1:13" ht="15.75">
      <c r="A36" s="37"/>
      <c r="B36" s="109"/>
      <c r="C36" s="53" t="s">
        <v>59</v>
      </c>
      <c r="D36" s="46" t="s">
        <v>13</v>
      </c>
      <c r="E36" s="40">
        <v>68.72</v>
      </c>
      <c r="F36" s="124">
        <v>1100</v>
      </c>
      <c r="G36" s="40">
        <f>+H36-49</f>
        <v>77.15</v>
      </c>
      <c r="H36" s="124">
        <v>126.15</v>
      </c>
      <c r="I36" s="32">
        <f>H36/E36</f>
        <v>1.835710128055879</v>
      </c>
      <c r="J36" s="33">
        <f>H36/F36</f>
        <v>0.11468181818181819</v>
      </c>
      <c r="K36" s="22"/>
      <c r="L36" s="12"/>
      <c r="M36" s="2"/>
    </row>
    <row r="37" spans="1:13" ht="15.75">
      <c r="A37" s="37"/>
      <c r="B37" s="109"/>
      <c r="C37" s="53" t="s">
        <v>60</v>
      </c>
      <c r="D37" s="54" t="s">
        <v>15</v>
      </c>
      <c r="E37" s="40"/>
      <c r="F37" s="49">
        <f>+F36</f>
        <v>1100</v>
      </c>
      <c r="G37" s="40"/>
      <c r="H37" s="49"/>
      <c r="I37" s="32"/>
      <c r="J37" s="33">
        <f>H37/F37</f>
        <v>0</v>
      </c>
      <c r="K37" s="12"/>
      <c r="L37" s="12"/>
      <c r="M37" s="2"/>
    </row>
    <row r="38" spans="1:13" ht="15.75">
      <c r="A38" s="37"/>
      <c r="B38" s="109"/>
      <c r="C38" s="53" t="s">
        <v>61</v>
      </c>
      <c r="D38" s="46" t="s">
        <v>16</v>
      </c>
      <c r="E38" s="132"/>
      <c r="F38" s="130">
        <f>+F39/F37*10</f>
        <v>138</v>
      </c>
      <c r="G38" s="40"/>
      <c r="H38" s="130"/>
      <c r="I38" s="32"/>
      <c r="J38" s="33">
        <f>H38/F38</f>
        <v>0</v>
      </c>
      <c r="K38" s="12"/>
      <c r="L38" s="12"/>
      <c r="M38" s="2"/>
    </row>
    <row r="39" spans="1:13" ht="15.75">
      <c r="A39" s="37"/>
      <c r="B39" s="109"/>
      <c r="C39" s="50" t="s">
        <v>62</v>
      </c>
      <c r="D39" s="46" t="s">
        <v>14</v>
      </c>
      <c r="E39" s="40"/>
      <c r="F39" s="40">
        <v>15180</v>
      </c>
      <c r="G39" s="40"/>
      <c r="H39" s="40"/>
      <c r="I39" s="32"/>
      <c r="J39" s="33">
        <f>H39/F39</f>
        <v>0</v>
      </c>
      <c r="K39" s="12"/>
      <c r="L39" s="12"/>
      <c r="M39" s="2"/>
    </row>
    <row r="40" spans="1:13" ht="15.75">
      <c r="A40" s="37"/>
      <c r="B40" s="109"/>
      <c r="C40" s="38" t="s">
        <v>64</v>
      </c>
      <c r="D40" s="46"/>
      <c r="E40" s="40"/>
      <c r="F40" s="40"/>
      <c r="G40" s="40"/>
      <c r="H40" s="40"/>
      <c r="I40" s="32"/>
      <c r="J40" s="33"/>
      <c r="K40" s="12"/>
      <c r="L40" s="12"/>
      <c r="M40" s="2"/>
    </row>
    <row r="41" spans="1:13" ht="15.75">
      <c r="A41" s="37"/>
      <c r="B41" s="109"/>
      <c r="C41" s="53" t="s">
        <v>59</v>
      </c>
      <c r="D41" s="46" t="s">
        <v>13</v>
      </c>
      <c r="E41" s="40">
        <v>50.7</v>
      </c>
      <c r="F41" s="124">
        <v>700</v>
      </c>
      <c r="G41" s="40">
        <f>+H41-34</f>
        <v>28.799999999999997</v>
      </c>
      <c r="H41" s="124">
        <v>62.8</v>
      </c>
      <c r="I41" s="32">
        <f>H41/E41</f>
        <v>1.2386587771203155</v>
      </c>
      <c r="J41" s="33">
        <f aca="true" t="shared" si="0" ref="J41:J54">H41/F41</f>
        <v>0.0897142857142857</v>
      </c>
      <c r="K41" s="12"/>
      <c r="L41" s="12"/>
      <c r="M41" s="2"/>
    </row>
    <row r="42" spans="1:13" ht="15.75">
      <c r="A42" s="37"/>
      <c r="B42" s="109"/>
      <c r="C42" s="53" t="s">
        <v>60</v>
      </c>
      <c r="D42" s="54" t="s">
        <v>15</v>
      </c>
      <c r="E42" s="40"/>
      <c r="F42" s="120">
        <f>+F41</f>
        <v>700</v>
      </c>
      <c r="G42" s="40"/>
      <c r="H42" s="120"/>
      <c r="I42" s="32"/>
      <c r="J42" s="33">
        <f t="shared" si="0"/>
        <v>0</v>
      </c>
      <c r="K42" s="12"/>
      <c r="L42" s="12"/>
      <c r="M42" s="2"/>
    </row>
    <row r="43" spans="1:13" ht="15.75">
      <c r="A43" s="37"/>
      <c r="B43" s="109" t="s">
        <v>43</v>
      </c>
      <c r="C43" s="38" t="s">
        <v>65</v>
      </c>
      <c r="D43" s="46" t="s">
        <v>13</v>
      </c>
      <c r="E43" s="131">
        <f>+E45+E50</f>
        <v>6001.98</v>
      </c>
      <c r="F43" s="131">
        <f>+F45+F50</f>
        <v>31100</v>
      </c>
      <c r="G43" s="131">
        <f>+G45+G50</f>
        <v>2811.85</v>
      </c>
      <c r="H43" s="131">
        <f>+H45+H50</f>
        <v>5851</v>
      </c>
      <c r="I43" s="32">
        <f>H43/E43</f>
        <v>0.9748449678272837</v>
      </c>
      <c r="J43" s="33">
        <f t="shared" si="0"/>
        <v>0.18813504823151125</v>
      </c>
      <c r="K43" s="12"/>
      <c r="L43" s="12"/>
      <c r="M43" s="2"/>
    </row>
    <row r="44" spans="1:13" ht="15.75">
      <c r="A44" s="37"/>
      <c r="B44" s="109"/>
      <c r="C44" s="38" t="s">
        <v>156</v>
      </c>
      <c r="D44" s="36"/>
      <c r="E44" s="40"/>
      <c r="F44" s="123"/>
      <c r="G44" s="40"/>
      <c r="H44" s="123"/>
      <c r="I44" s="32"/>
      <c r="J44" s="33"/>
      <c r="K44" s="12"/>
      <c r="L44" s="12"/>
      <c r="M44" s="2"/>
    </row>
    <row r="45" spans="1:13" ht="15.75">
      <c r="A45" s="31"/>
      <c r="B45" s="110"/>
      <c r="C45" s="58" t="s">
        <v>157</v>
      </c>
      <c r="D45" s="100" t="s">
        <v>13</v>
      </c>
      <c r="E45" s="133">
        <v>5895.98</v>
      </c>
      <c r="F45" s="123">
        <v>30000</v>
      </c>
      <c r="G45" s="40">
        <f>+H45-2958</f>
        <v>2756</v>
      </c>
      <c r="H45" s="123">
        <v>5714</v>
      </c>
      <c r="I45" s="32">
        <f>H45/E45</f>
        <v>0.9691349020858281</v>
      </c>
      <c r="J45" s="33">
        <f t="shared" si="0"/>
        <v>0.19046666666666667</v>
      </c>
      <c r="K45" s="12"/>
      <c r="L45" s="12"/>
      <c r="M45" s="2"/>
    </row>
    <row r="46" spans="1:13" ht="15.75">
      <c r="A46" s="31"/>
      <c r="B46" s="110"/>
      <c r="C46" s="53" t="s">
        <v>60</v>
      </c>
      <c r="D46" s="101" t="s">
        <v>15</v>
      </c>
      <c r="E46" s="133"/>
      <c r="F46" s="123">
        <f>+F45</f>
        <v>30000</v>
      </c>
      <c r="G46" s="40"/>
      <c r="H46" s="123"/>
      <c r="I46" s="32"/>
      <c r="J46" s="33">
        <f t="shared" si="0"/>
        <v>0</v>
      </c>
      <c r="K46" s="12"/>
      <c r="L46" s="12"/>
      <c r="M46" s="2"/>
    </row>
    <row r="47" spans="1:13" ht="15.75">
      <c r="A47" s="31"/>
      <c r="B47" s="110"/>
      <c r="C47" s="53" t="s">
        <v>61</v>
      </c>
      <c r="D47" s="100" t="s">
        <v>16</v>
      </c>
      <c r="E47" s="133"/>
      <c r="F47" s="123">
        <f>+F48/F46*10</f>
        <v>206</v>
      </c>
      <c r="G47" s="40"/>
      <c r="H47" s="123"/>
      <c r="I47" s="32"/>
      <c r="J47" s="33">
        <f t="shared" si="0"/>
        <v>0</v>
      </c>
      <c r="K47" s="12"/>
      <c r="L47" s="12"/>
      <c r="M47" s="2"/>
    </row>
    <row r="48" spans="1:13" ht="15.75">
      <c r="A48" s="31"/>
      <c r="B48" s="110"/>
      <c r="C48" s="50" t="s">
        <v>62</v>
      </c>
      <c r="D48" s="100" t="s">
        <v>14</v>
      </c>
      <c r="E48" s="133"/>
      <c r="F48" s="123">
        <v>618000</v>
      </c>
      <c r="G48" s="40"/>
      <c r="H48" s="123"/>
      <c r="I48" s="32"/>
      <c r="J48" s="33">
        <f t="shared" si="0"/>
        <v>0</v>
      </c>
      <c r="K48" s="12"/>
      <c r="L48" s="12"/>
      <c r="M48" s="2"/>
    </row>
    <row r="49" spans="1:13" ht="15.75">
      <c r="A49" s="31"/>
      <c r="B49" s="110"/>
      <c r="C49" s="59" t="s">
        <v>158</v>
      </c>
      <c r="D49" s="36"/>
      <c r="E49" s="133"/>
      <c r="F49" s="123"/>
      <c r="G49" s="40"/>
      <c r="H49" s="123"/>
      <c r="I49" s="32"/>
      <c r="J49" s="33"/>
      <c r="K49" s="12"/>
      <c r="L49" s="12"/>
      <c r="M49" s="2"/>
    </row>
    <row r="50" spans="1:13" ht="15.75">
      <c r="A50" s="31"/>
      <c r="B50" s="110"/>
      <c r="C50" s="58" t="s">
        <v>157</v>
      </c>
      <c r="D50" s="100" t="s">
        <v>13</v>
      </c>
      <c r="E50" s="133">
        <v>106</v>
      </c>
      <c r="F50" s="123">
        <v>1100</v>
      </c>
      <c r="G50" s="40">
        <v>55.85</v>
      </c>
      <c r="H50" s="123">
        <v>137</v>
      </c>
      <c r="I50" s="32">
        <f>H50/E50</f>
        <v>1.2924528301886793</v>
      </c>
      <c r="J50" s="33">
        <f t="shared" si="0"/>
        <v>0.12454545454545454</v>
      </c>
      <c r="K50" s="12"/>
      <c r="L50" s="12"/>
      <c r="M50" s="2"/>
    </row>
    <row r="51" spans="1:13" ht="15.75">
      <c r="A51" s="31"/>
      <c r="B51" s="110"/>
      <c r="C51" s="53" t="s">
        <v>60</v>
      </c>
      <c r="D51" s="101" t="s">
        <v>15</v>
      </c>
      <c r="E51" s="133"/>
      <c r="F51" s="123">
        <f>+F50</f>
        <v>1100</v>
      </c>
      <c r="G51" s="40"/>
      <c r="H51" s="123"/>
      <c r="I51" s="32"/>
      <c r="J51" s="33">
        <f t="shared" si="0"/>
        <v>0</v>
      </c>
      <c r="K51" s="12"/>
      <c r="L51" s="12"/>
      <c r="M51" s="2"/>
    </row>
    <row r="52" spans="1:13" ht="15.75">
      <c r="A52" s="31"/>
      <c r="B52" s="110"/>
      <c r="C52" s="53" t="s">
        <v>61</v>
      </c>
      <c r="D52" s="100" t="s">
        <v>16</v>
      </c>
      <c r="E52" s="133"/>
      <c r="F52" s="123">
        <f>+F53/F51*10</f>
        <v>12</v>
      </c>
      <c r="G52" s="40"/>
      <c r="H52" s="123"/>
      <c r="I52" s="32"/>
      <c r="J52" s="33">
        <f t="shared" si="0"/>
        <v>0</v>
      </c>
      <c r="K52" s="12"/>
      <c r="L52" s="12"/>
      <c r="M52" s="2"/>
    </row>
    <row r="53" spans="1:13" ht="15.75">
      <c r="A53" s="31"/>
      <c r="B53" s="110"/>
      <c r="C53" s="50" t="s">
        <v>62</v>
      </c>
      <c r="D53" s="100" t="s">
        <v>14</v>
      </c>
      <c r="E53" s="133"/>
      <c r="F53" s="123">
        <v>1320</v>
      </c>
      <c r="G53" s="40"/>
      <c r="H53" s="123"/>
      <c r="I53" s="32"/>
      <c r="J53" s="33">
        <f t="shared" si="0"/>
        <v>0</v>
      </c>
      <c r="K53" s="12"/>
      <c r="L53" s="12"/>
      <c r="M53" s="2"/>
    </row>
    <row r="54" spans="1:13" ht="15.75">
      <c r="A54" s="37"/>
      <c r="B54" s="111" t="s">
        <v>17</v>
      </c>
      <c r="C54" s="38" t="s">
        <v>66</v>
      </c>
      <c r="D54" s="46" t="s">
        <v>12</v>
      </c>
      <c r="E54" s="131">
        <f>+E56+E61+E67+E71</f>
        <v>3814.2</v>
      </c>
      <c r="F54" s="131">
        <f>+F56+F61+F67+F71</f>
        <v>15030</v>
      </c>
      <c r="G54" s="131">
        <f>+G56+G61+G67+G71</f>
        <v>2930.0800000000004</v>
      </c>
      <c r="H54" s="131">
        <f>+H56+H61+H67+H71</f>
        <v>4489.75</v>
      </c>
      <c r="I54" s="32">
        <f>H54/E54</f>
        <v>1.1771144669917677</v>
      </c>
      <c r="J54" s="33">
        <f t="shared" si="0"/>
        <v>0.29871922821024616</v>
      </c>
      <c r="K54" s="12"/>
      <c r="L54" s="12"/>
      <c r="M54" s="2"/>
    </row>
    <row r="55" spans="1:13" ht="15.75">
      <c r="A55" s="37"/>
      <c r="B55" s="109"/>
      <c r="C55" s="38" t="s">
        <v>67</v>
      </c>
      <c r="D55" s="56" t="s">
        <v>13</v>
      </c>
      <c r="E55" s="134"/>
      <c r="F55" s="134"/>
      <c r="G55" s="40"/>
      <c r="H55" s="29"/>
      <c r="I55" s="32"/>
      <c r="J55" s="33"/>
      <c r="K55" s="12"/>
      <c r="L55" s="12"/>
      <c r="M55" s="2"/>
    </row>
    <row r="56" spans="1:13" ht="15.75">
      <c r="A56" s="37"/>
      <c r="B56" s="109"/>
      <c r="C56" s="53" t="s">
        <v>59</v>
      </c>
      <c r="D56" s="46" t="s">
        <v>13</v>
      </c>
      <c r="E56" s="40">
        <v>1390</v>
      </c>
      <c r="F56" s="124">
        <v>4950</v>
      </c>
      <c r="G56" s="40">
        <v>1362</v>
      </c>
      <c r="H56" s="124">
        <v>1767</v>
      </c>
      <c r="I56" s="32">
        <f>H56/E56</f>
        <v>1.2712230215827338</v>
      </c>
      <c r="J56" s="33">
        <f>H56/F56</f>
        <v>0.356969696969697</v>
      </c>
      <c r="K56" s="12"/>
      <c r="L56" s="12"/>
      <c r="M56" s="2"/>
    </row>
    <row r="57" spans="1:13" ht="15.75">
      <c r="A57" s="37"/>
      <c r="B57" s="109"/>
      <c r="C57" s="53" t="s">
        <v>60</v>
      </c>
      <c r="D57" s="54" t="s">
        <v>15</v>
      </c>
      <c r="E57" s="40"/>
      <c r="F57" s="49">
        <f>+F56</f>
        <v>4950</v>
      </c>
      <c r="G57" s="40"/>
      <c r="H57" s="49"/>
      <c r="I57" s="32"/>
      <c r="J57" s="33">
        <f>H57/F57</f>
        <v>0</v>
      </c>
      <c r="K57" s="12"/>
      <c r="L57" s="12"/>
      <c r="M57" s="2"/>
    </row>
    <row r="58" spans="1:13" ht="15.75">
      <c r="A58" s="37"/>
      <c r="B58" s="109"/>
      <c r="C58" s="53" t="s">
        <v>61</v>
      </c>
      <c r="D58" s="46" t="s">
        <v>16</v>
      </c>
      <c r="E58" s="132"/>
      <c r="F58" s="130">
        <f>+F59/F57*10</f>
        <v>46.8</v>
      </c>
      <c r="G58" s="40"/>
      <c r="H58" s="130"/>
      <c r="I58" s="32"/>
      <c r="J58" s="33">
        <f>H58/F58</f>
        <v>0</v>
      </c>
      <c r="K58" s="12"/>
      <c r="L58" s="12"/>
      <c r="M58" s="2"/>
    </row>
    <row r="59" spans="1:13" ht="15.75">
      <c r="A59" s="37"/>
      <c r="B59" s="109"/>
      <c r="C59" s="50" t="s">
        <v>62</v>
      </c>
      <c r="D59" s="46" t="s">
        <v>14</v>
      </c>
      <c r="E59" s="40"/>
      <c r="F59" s="40">
        <v>23166</v>
      </c>
      <c r="G59" s="40"/>
      <c r="H59" s="40"/>
      <c r="I59" s="32"/>
      <c r="J59" s="33">
        <f>H59/F59</f>
        <v>0</v>
      </c>
      <c r="K59" s="12"/>
      <c r="L59" s="12"/>
      <c r="M59" s="2"/>
    </row>
    <row r="60" spans="1:13" ht="15.75">
      <c r="A60" s="37"/>
      <c r="B60" s="109"/>
      <c r="C60" s="38" t="s">
        <v>68</v>
      </c>
      <c r="D60" s="46"/>
      <c r="E60" s="40"/>
      <c r="F60" s="40"/>
      <c r="G60" s="40"/>
      <c r="H60" s="51"/>
      <c r="I60" s="32"/>
      <c r="J60" s="33"/>
      <c r="K60" s="12"/>
      <c r="L60" s="12"/>
      <c r="M60" s="2"/>
    </row>
    <row r="61" spans="1:13" ht="15.75">
      <c r="A61" s="37"/>
      <c r="B61" s="109"/>
      <c r="C61" s="53" t="s">
        <v>69</v>
      </c>
      <c r="D61" s="46" t="s">
        <v>13</v>
      </c>
      <c r="E61" s="40">
        <v>1963</v>
      </c>
      <c r="F61" s="124">
        <v>6600</v>
      </c>
      <c r="G61" s="40">
        <v>1279</v>
      </c>
      <c r="H61" s="124">
        <v>2146.67</v>
      </c>
      <c r="I61" s="32">
        <f>H61/E61</f>
        <v>1.0935659704533878</v>
      </c>
      <c r="J61" s="33">
        <f>H61/F61</f>
        <v>0.3252530303030303</v>
      </c>
      <c r="K61" s="12"/>
      <c r="L61" s="12"/>
      <c r="M61" s="2"/>
    </row>
    <row r="62" spans="1:13" ht="15.75">
      <c r="A62" s="37"/>
      <c r="B62" s="109"/>
      <c r="C62" s="58" t="s">
        <v>70</v>
      </c>
      <c r="D62" s="54" t="s">
        <v>15</v>
      </c>
      <c r="E62" s="40"/>
      <c r="F62" s="40"/>
      <c r="G62" s="40"/>
      <c r="H62" s="40"/>
      <c r="I62" s="32"/>
      <c r="J62" s="33"/>
      <c r="K62" s="12"/>
      <c r="L62" s="12"/>
      <c r="M62" s="2"/>
    </row>
    <row r="63" spans="1:13" ht="15.75">
      <c r="A63" s="37"/>
      <c r="B63" s="109"/>
      <c r="C63" s="53" t="s">
        <v>60</v>
      </c>
      <c r="D63" s="54" t="s">
        <v>15</v>
      </c>
      <c r="E63" s="40"/>
      <c r="F63" s="49">
        <f>+F61</f>
        <v>6600</v>
      </c>
      <c r="G63" s="40"/>
      <c r="H63" s="49"/>
      <c r="I63" s="32"/>
      <c r="J63" s="33">
        <f>H63/F63</f>
        <v>0</v>
      </c>
      <c r="K63" s="12"/>
      <c r="L63" s="12"/>
      <c r="M63" s="2"/>
    </row>
    <row r="64" spans="1:13" ht="15.75">
      <c r="A64" s="37"/>
      <c r="B64" s="109"/>
      <c r="C64" s="53" t="s">
        <v>71</v>
      </c>
      <c r="D64" s="46" t="s">
        <v>16</v>
      </c>
      <c r="E64" s="132"/>
      <c r="F64" s="49">
        <f>+F65/F63*10</f>
        <v>1060</v>
      </c>
      <c r="G64" s="40"/>
      <c r="H64" s="49"/>
      <c r="I64" s="32"/>
      <c r="J64" s="33">
        <f>H64/F64</f>
        <v>0</v>
      </c>
      <c r="K64" s="12"/>
      <c r="L64" s="12"/>
      <c r="M64" s="2"/>
    </row>
    <row r="65" spans="1:13" ht="15.75">
      <c r="A65" s="37"/>
      <c r="B65" s="109"/>
      <c r="C65" s="50" t="s">
        <v>62</v>
      </c>
      <c r="D65" s="46" t="s">
        <v>14</v>
      </c>
      <c r="E65" s="40"/>
      <c r="F65" s="40">
        <v>699600</v>
      </c>
      <c r="G65" s="40"/>
      <c r="H65" s="40"/>
      <c r="I65" s="32"/>
      <c r="J65" s="33">
        <f>H65/F65</f>
        <v>0</v>
      </c>
      <c r="K65" s="12"/>
      <c r="L65" s="12"/>
      <c r="M65" s="2"/>
    </row>
    <row r="66" spans="1:13" ht="15.75">
      <c r="A66" s="37"/>
      <c r="B66" s="109"/>
      <c r="C66" s="59" t="s">
        <v>72</v>
      </c>
      <c r="D66" s="46"/>
      <c r="E66" s="40"/>
      <c r="F66" s="40"/>
      <c r="G66" s="40"/>
      <c r="H66" s="40"/>
      <c r="I66" s="32"/>
      <c r="J66" s="33"/>
      <c r="K66" s="12"/>
      <c r="L66" s="12"/>
      <c r="M66" s="2"/>
    </row>
    <row r="67" spans="1:13" ht="15.75">
      <c r="A67" s="37"/>
      <c r="B67" s="109"/>
      <c r="C67" s="53" t="s">
        <v>59</v>
      </c>
      <c r="D67" s="46" t="s">
        <v>13</v>
      </c>
      <c r="E67" s="40">
        <v>355</v>
      </c>
      <c r="F67" s="40">
        <v>1500</v>
      </c>
      <c r="G67" s="40">
        <f>+H67-217</f>
        <v>166.8</v>
      </c>
      <c r="H67" s="40">
        <v>383.8</v>
      </c>
      <c r="I67" s="32">
        <f aca="true" t="shared" si="1" ref="I67:I73">H67/E67</f>
        <v>1.0811267605633803</v>
      </c>
      <c r="J67" s="33">
        <f aca="true" t="shared" si="2" ref="J67:J73">H67/F67</f>
        <v>0.2558666666666667</v>
      </c>
      <c r="K67" s="12"/>
      <c r="L67" s="12"/>
      <c r="M67" s="2"/>
    </row>
    <row r="68" spans="1:13" ht="15.75">
      <c r="A68" s="37"/>
      <c r="B68" s="109"/>
      <c r="C68" s="53" t="s">
        <v>60</v>
      </c>
      <c r="D68" s="54" t="s">
        <v>15</v>
      </c>
      <c r="E68" s="40"/>
      <c r="F68" s="49">
        <f>+F67</f>
        <v>1500</v>
      </c>
      <c r="G68" s="40"/>
      <c r="H68" s="49"/>
      <c r="I68" s="32"/>
      <c r="J68" s="33">
        <f t="shared" si="2"/>
        <v>0</v>
      </c>
      <c r="K68" s="12"/>
      <c r="L68" s="12"/>
      <c r="M68" s="2"/>
    </row>
    <row r="69" spans="1:13" ht="15.75">
      <c r="A69" s="37"/>
      <c r="B69" s="109"/>
      <c r="C69" s="53" t="s">
        <v>61</v>
      </c>
      <c r="D69" s="46" t="s">
        <v>16</v>
      </c>
      <c r="E69" s="135"/>
      <c r="F69" s="130">
        <f>+F70/F68*10</f>
        <v>100</v>
      </c>
      <c r="G69" s="40"/>
      <c r="H69" s="130"/>
      <c r="I69" s="32"/>
      <c r="J69" s="33">
        <f t="shared" si="2"/>
        <v>0</v>
      </c>
      <c r="K69" s="12"/>
      <c r="L69" s="12"/>
      <c r="M69" s="2"/>
    </row>
    <row r="70" spans="1:13" ht="15.75">
      <c r="A70" s="37"/>
      <c r="B70" s="109"/>
      <c r="C70" s="48" t="s">
        <v>62</v>
      </c>
      <c r="D70" s="46" t="s">
        <v>14</v>
      </c>
      <c r="E70" s="40"/>
      <c r="F70" s="40">
        <v>15000</v>
      </c>
      <c r="G70" s="40"/>
      <c r="H70" s="40"/>
      <c r="I70" s="32"/>
      <c r="J70" s="33">
        <f t="shared" si="2"/>
        <v>0</v>
      </c>
      <c r="K70" s="12"/>
      <c r="L70" s="12"/>
      <c r="M70" s="2"/>
    </row>
    <row r="71" spans="1:13" ht="15.75">
      <c r="A71" s="37"/>
      <c r="B71" s="109"/>
      <c r="C71" s="60" t="s">
        <v>73</v>
      </c>
      <c r="D71" s="61" t="s">
        <v>42</v>
      </c>
      <c r="E71" s="136">
        <f>SUM(E72:E73)</f>
        <v>106.2</v>
      </c>
      <c r="F71" s="136">
        <f>SUM(F72:F73)</f>
        <v>1980</v>
      </c>
      <c r="G71" s="136">
        <f>SUM(G72:G73)</f>
        <v>122.27999999999999</v>
      </c>
      <c r="H71" s="136">
        <f>SUM(H72:H73)</f>
        <v>192.28</v>
      </c>
      <c r="I71" s="32">
        <f t="shared" si="1"/>
        <v>1.8105461393596987</v>
      </c>
      <c r="J71" s="33">
        <f t="shared" si="2"/>
        <v>0.0971111111111111</v>
      </c>
      <c r="K71" s="12"/>
      <c r="L71" s="12"/>
      <c r="M71" s="2"/>
    </row>
    <row r="72" spans="1:13" ht="15.75">
      <c r="A72" s="37"/>
      <c r="B72" s="109"/>
      <c r="C72" s="62" t="s">
        <v>159</v>
      </c>
      <c r="D72" s="61" t="s">
        <v>13</v>
      </c>
      <c r="E72" s="49">
        <v>103</v>
      </c>
      <c r="F72" s="123">
        <v>1800</v>
      </c>
      <c r="G72" s="40">
        <f>+H72-70</f>
        <v>117.97999999999999</v>
      </c>
      <c r="H72" s="123">
        <v>187.98</v>
      </c>
      <c r="I72" s="32">
        <f t="shared" si="1"/>
        <v>1.8250485436893202</v>
      </c>
      <c r="J72" s="33">
        <f t="shared" si="2"/>
        <v>0.10443333333333332</v>
      </c>
      <c r="K72" s="12"/>
      <c r="L72" s="12"/>
      <c r="M72" s="2"/>
    </row>
    <row r="73" spans="1:13" ht="15.75">
      <c r="A73" s="37"/>
      <c r="B73" s="109"/>
      <c r="C73" s="62" t="s">
        <v>160</v>
      </c>
      <c r="D73" s="61" t="s">
        <v>42</v>
      </c>
      <c r="E73" s="49">
        <v>3.2</v>
      </c>
      <c r="F73" s="123">
        <v>180</v>
      </c>
      <c r="G73" s="40">
        <f>+H73</f>
        <v>4.3</v>
      </c>
      <c r="H73" s="123">
        <v>4.3</v>
      </c>
      <c r="I73" s="32">
        <f t="shared" si="1"/>
        <v>1.3437499999999998</v>
      </c>
      <c r="J73" s="33">
        <f t="shared" si="2"/>
        <v>0.023888888888888887</v>
      </c>
      <c r="K73" s="12"/>
      <c r="L73" s="12"/>
      <c r="M73" s="2"/>
    </row>
    <row r="74" spans="1:13" ht="15.75">
      <c r="A74" s="37"/>
      <c r="B74" s="111">
        <v>2</v>
      </c>
      <c r="C74" s="63" t="s">
        <v>75</v>
      </c>
      <c r="D74" s="46"/>
      <c r="E74" s="37"/>
      <c r="F74" s="37"/>
      <c r="G74" s="37"/>
      <c r="H74" s="37"/>
      <c r="I74" s="32"/>
      <c r="J74" s="33"/>
      <c r="K74" s="12"/>
      <c r="L74" s="12"/>
      <c r="M74" s="2"/>
    </row>
    <row r="75" spans="1:13" ht="15.75">
      <c r="A75" s="37"/>
      <c r="B75" s="111">
        <v>3</v>
      </c>
      <c r="C75" s="63" t="s">
        <v>121</v>
      </c>
      <c r="D75" s="46"/>
      <c r="E75" s="37"/>
      <c r="F75" s="40"/>
      <c r="G75" s="40"/>
      <c r="H75" s="40"/>
      <c r="I75" s="32"/>
      <c r="J75" s="33"/>
      <c r="K75" s="21">
        <f>+H75-E75</f>
        <v>0</v>
      </c>
      <c r="L75" s="12"/>
      <c r="M75" s="2"/>
    </row>
    <row r="76" spans="1:13" ht="15.75">
      <c r="A76" s="37"/>
      <c r="B76" s="111" t="s">
        <v>116</v>
      </c>
      <c r="C76" s="67" t="s">
        <v>20</v>
      </c>
      <c r="D76" s="68"/>
      <c r="E76" s="37"/>
      <c r="F76" s="40"/>
      <c r="G76" s="40"/>
      <c r="H76" s="51"/>
      <c r="I76" s="32"/>
      <c r="J76" s="33"/>
      <c r="K76" s="12"/>
      <c r="L76" s="12"/>
      <c r="M76" s="2"/>
    </row>
    <row r="77" spans="1:13" ht="15.75">
      <c r="A77" s="29"/>
      <c r="B77" s="112" t="s">
        <v>5</v>
      </c>
      <c r="C77" s="69" t="s">
        <v>21</v>
      </c>
      <c r="D77" s="70"/>
      <c r="E77" s="28"/>
      <c r="F77" s="29"/>
      <c r="G77" s="29"/>
      <c r="H77" s="29"/>
      <c r="I77" s="32"/>
      <c r="J77" s="33"/>
      <c r="K77" s="12"/>
      <c r="L77" s="12"/>
      <c r="M77" s="2"/>
    </row>
    <row r="78" spans="1:13" ht="15.75">
      <c r="A78" s="29"/>
      <c r="B78" s="112" t="s">
        <v>10</v>
      </c>
      <c r="C78" s="47" t="s">
        <v>76</v>
      </c>
      <c r="D78" s="65"/>
      <c r="E78" s="29"/>
      <c r="F78" s="29"/>
      <c r="G78" s="29"/>
      <c r="H78" s="29"/>
      <c r="I78" s="32"/>
      <c r="J78" s="33"/>
      <c r="K78" s="12"/>
      <c r="L78" s="12"/>
      <c r="M78" s="2"/>
    </row>
    <row r="79" spans="1:13" ht="15.75">
      <c r="A79" s="29"/>
      <c r="B79" s="112" t="s">
        <v>23</v>
      </c>
      <c r="C79" s="64" t="s">
        <v>126</v>
      </c>
      <c r="D79" s="65" t="s">
        <v>13</v>
      </c>
      <c r="E79" s="29"/>
      <c r="F79" s="29"/>
      <c r="G79" s="29"/>
      <c r="H79" s="29"/>
      <c r="I79" s="32"/>
      <c r="J79" s="33"/>
      <c r="K79" s="12"/>
      <c r="L79" s="12"/>
      <c r="M79" s="2"/>
    </row>
    <row r="80" spans="1:13" ht="15.75">
      <c r="A80" s="29"/>
      <c r="B80" s="113"/>
      <c r="C80" s="71" t="s">
        <v>77</v>
      </c>
      <c r="D80" s="65"/>
      <c r="E80" s="64"/>
      <c r="F80" s="29"/>
      <c r="G80" s="29"/>
      <c r="H80" s="29"/>
      <c r="I80" s="32"/>
      <c r="J80" s="33"/>
      <c r="K80" s="12"/>
      <c r="L80" s="12"/>
      <c r="M80" s="2"/>
    </row>
    <row r="81" spans="1:13" ht="15.75">
      <c r="A81" s="29"/>
      <c r="B81" s="113"/>
      <c r="C81" s="64" t="s">
        <v>78</v>
      </c>
      <c r="D81" s="46" t="s">
        <v>25</v>
      </c>
      <c r="E81" s="64"/>
      <c r="F81" s="64"/>
      <c r="G81" s="64"/>
      <c r="H81" s="29"/>
      <c r="I81" s="32"/>
      <c r="J81" s="33"/>
      <c r="K81" s="12"/>
      <c r="L81" s="12"/>
      <c r="M81" s="2"/>
    </row>
    <row r="82" spans="1:13" ht="15.75">
      <c r="A82" s="29"/>
      <c r="B82" s="113"/>
      <c r="C82" s="72" t="s">
        <v>79</v>
      </c>
      <c r="D82" s="46" t="s">
        <v>25</v>
      </c>
      <c r="E82" s="64"/>
      <c r="F82" s="29"/>
      <c r="G82" s="29"/>
      <c r="H82" s="29"/>
      <c r="I82" s="32"/>
      <c r="J82" s="33"/>
      <c r="K82" s="12"/>
      <c r="L82" s="12"/>
      <c r="M82" s="2"/>
    </row>
    <row r="83" spans="1:13" ht="15.75">
      <c r="A83" s="29"/>
      <c r="B83" s="113"/>
      <c r="C83" s="64" t="s">
        <v>80</v>
      </c>
      <c r="D83" s="46" t="s">
        <v>25</v>
      </c>
      <c r="E83" s="64"/>
      <c r="F83" s="29"/>
      <c r="G83" s="29"/>
      <c r="H83" s="29"/>
      <c r="I83" s="32"/>
      <c r="J83" s="33"/>
      <c r="K83" s="12"/>
      <c r="L83" s="12"/>
      <c r="M83" s="2"/>
    </row>
    <row r="84" spans="1:13" ht="15.75">
      <c r="A84" s="29"/>
      <c r="B84" s="113"/>
      <c r="C84" s="50" t="s">
        <v>127</v>
      </c>
      <c r="D84" s="65" t="s">
        <v>13</v>
      </c>
      <c r="E84" s="64"/>
      <c r="F84" s="29"/>
      <c r="G84" s="29"/>
      <c r="H84" s="29"/>
      <c r="I84" s="32"/>
      <c r="J84" s="33"/>
      <c r="K84" s="12"/>
      <c r="L84" s="12"/>
      <c r="M84" s="2"/>
    </row>
    <row r="85" spans="1:13" ht="15.75">
      <c r="A85" s="29"/>
      <c r="B85" s="112" t="s">
        <v>26</v>
      </c>
      <c r="C85" s="64" t="s">
        <v>118</v>
      </c>
      <c r="D85" s="65" t="s">
        <v>13</v>
      </c>
      <c r="E85" s="64"/>
      <c r="F85" s="29"/>
      <c r="G85" s="29"/>
      <c r="H85" s="29"/>
      <c r="I85" s="32"/>
      <c r="J85" s="33"/>
      <c r="K85" s="12"/>
      <c r="L85" s="12"/>
      <c r="M85" s="2"/>
    </row>
    <row r="86" spans="1:13" ht="15.75">
      <c r="A86" s="29"/>
      <c r="B86" s="112" t="s">
        <v>43</v>
      </c>
      <c r="C86" s="64" t="s">
        <v>119</v>
      </c>
      <c r="D86" s="65" t="s">
        <v>13</v>
      </c>
      <c r="E86" s="64"/>
      <c r="F86" s="29"/>
      <c r="G86" s="29"/>
      <c r="H86" s="29"/>
      <c r="I86" s="32"/>
      <c r="J86" s="33"/>
      <c r="K86" s="12"/>
      <c r="L86" s="12"/>
      <c r="M86" s="2"/>
    </row>
    <row r="87" spans="1:13" ht="15.75">
      <c r="A87" s="29"/>
      <c r="B87" s="112" t="s">
        <v>44</v>
      </c>
      <c r="C87" s="64" t="s">
        <v>120</v>
      </c>
      <c r="D87" s="65" t="s">
        <v>13</v>
      </c>
      <c r="E87" s="137"/>
      <c r="F87" s="49"/>
      <c r="G87" s="29"/>
      <c r="H87" s="49"/>
      <c r="I87" s="32"/>
      <c r="J87" s="33"/>
      <c r="K87" s="12"/>
      <c r="L87" s="12"/>
      <c r="M87" s="2"/>
    </row>
    <row r="88" spans="1:13" ht="15.75">
      <c r="A88" s="29"/>
      <c r="B88" s="112" t="s">
        <v>74</v>
      </c>
      <c r="C88" s="64" t="s">
        <v>128</v>
      </c>
      <c r="D88" s="65" t="s">
        <v>81</v>
      </c>
      <c r="E88" s="137"/>
      <c r="F88" s="49"/>
      <c r="G88" s="29"/>
      <c r="H88" s="29"/>
      <c r="I88" s="32"/>
      <c r="J88" s="33"/>
      <c r="K88" s="12"/>
      <c r="L88" s="12"/>
      <c r="M88" s="2"/>
    </row>
    <row r="89" spans="1:13" ht="15.75">
      <c r="A89" s="29"/>
      <c r="B89" s="113" t="s">
        <v>18</v>
      </c>
      <c r="C89" s="73" t="s">
        <v>82</v>
      </c>
      <c r="D89" s="66"/>
      <c r="E89" s="64"/>
      <c r="F89" s="29"/>
      <c r="G89" s="29"/>
      <c r="H89" s="29"/>
      <c r="I89" s="32"/>
      <c r="J89" s="33"/>
      <c r="K89" s="12"/>
      <c r="L89" s="12"/>
      <c r="M89" s="2"/>
    </row>
    <row r="90" spans="1:13" ht="16.5">
      <c r="A90" s="29"/>
      <c r="B90" s="113"/>
      <c r="C90" s="64" t="s">
        <v>83</v>
      </c>
      <c r="D90" s="65" t="s">
        <v>138</v>
      </c>
      <c r="E90" s="64"/>
      <c r="F90" s="29"/>
      <c r="G90" s="29"/>
      <c r="H90" s="29"/>
      <c r="I90" s="32"/>
      <c r="J90" s="33"/>
      <c r="K90" s="12"/>
      <c r="L90" s="12"/>
      <c r="M90" s="2"/>
    </row>
    <row r="91" spans="1:13" ht="15.75">
      <c r="A91" s="29"/>
      <c r="B91" s="113"/>
      <c r="C91" s="64" t="s">
        <v>139</v>
      </c>
      <c r="D91" s="46" t="s">
        <v>25</v>
      </c>
      <c r="E91" s="64"/>
      <c r="F91" s="29"/>
      <c r="G91" s="29"/>
      <c r="H91" s="29"/>
      <c r="I91" s="32"/>
      <c r="J91" s="33"/>
      <c r="K91" s="12"/>
      <c r="L91" s="12"/>
      <c r="M91" s="2"/>
    </row>
    <row r="92" spans="1:13" ht="15.75">
      <c r="A92" s="29"/>
      <c r="B92" s="112" t="s">
        <v>6</v>
      </c>
      <c r="C92" s="74" t="s">
        <v>22</v>
      </c>
      <c r="D92" s="66"/>
      <c r="E92" s="64"/>
      <c r="F92" s="29"/>
      <c r="G92" s="29"/>
      <c r="H92" s="29"/>
      <c r="I92" s="32"/>
      <c r="J92" s="33"/>
      <c r="K92" s="12"/>
      <c r="L92" s="12"/>
      <c r="M92" s="2"/>
    </row>
    <row r="93" spans="1:13" ht="15.75">
      <c r="A93" s="28"/>
      <c r="B93" s="114" t="s">
        <v>117</v>
      </c>
      <c r="C93" s="69" t="s">
        <v>124</v>
      </c>
      <c r="D93" s="70"/>
      <c r="E93" s="138"/>
      <c r="F93" s="28"/>
      <c r="G93" s="75"/>
      <c r="H93" s="32"/>
      <c r="I93" s="33"/>
      <c r="J93" s="29"/>
      <c r="K93" s="12"/>
      <c r="L93" s="2"/>
      <c r="M93" s="2"/>
    </row>
    <row r="94" spans="1:13" ht="15.75">
      <c r="A94" s="29"/>
      <c r="B94" s="113" t="s">
        <v>10</v>
      </c>
      <c r="C94" s="73" t="s">
        <v>84</v>
      </c>
      <c r="D94" s="65" t="s">
        <v>13</v>
      </c>
      <c r="E94" s="139">
        <f>E95+E101</f>
        <v>2050.75</v>
      </c>
      <c r="F94" s="139">
        <f>F95+F101</f>
        <v>48000</v>
      </c>
      <c r="G94" s="139">
        <f>G95+G101</f>
        <v>2021.5299999999997</v>
      </c>
      <c r="H94" s="139">
        <f>H95+H101</f>
        <v>2021.5299999999997</v>
      </c>
      <c r="I94" s="32">
        <f aca="true" t="shared" si="3" ref="I94:I99">H94/E94</f>
        <v>0.9857515543093989</v>
      </c>
      <c r="J94" s="33">
        <f aca="true" t="shared" si="4" ref="J94:J99">H94/F94</f>
        <v>0.04211520833333333</v>
      </c>
      <c r="K94" s="12"/>
      <c r="L94" s="2"/>
      <c r="M94" s="2"/>
    </row>
    <row r="95" spans="1:13" ht="15.75">
      <c r="A95" s="29"/>
      <c r="B95" s="112" t="s">
        <v>23</v>
      </c>
      <c r="C95" s="73" t="s">
        <v>24</v>
      </c>
      <c r="D95" s="46" t="s">
        <v>25</v>
      </c>
      <c r="E95" s="140">
        <f>E96+E98+E100</f>
        <v>47.35</v>
      </c>
      <c r="F95" s="140">
        <f>F96+F98+F100</f>
        <v>12000</v>
      </c>
      <c r="G95" s="141">
        <f>G96+G98+G100</f>
        <v>53.36</v>
      </c>
      <c r="H95" s="142">
        <f>H96+H98+H100</f>
        <v>53.36</v>
      </c>
      <c r="I95" s="32">
        <f t="shared" si="3"/>
        <v>1.1269271383315733</v>
      </c>
      <c r="J95" s="33">
        <f t="shared" si="4"/>
        <v>0.0044466666666666665</v>
      </c>
      <c r="K95" s="12"/>
      <c r="L95" s="2"/>
      <c r="M95" s="2"/>
    </row>
    <row r="96" spans="1:13" ht="15.75">
      <c r="A96" s="29"/>
      <c r="B96" s="113"/>
      <c r="C96" s="64" t="s">
        <v>85</v>
      </c>
      <c r="D96" s="46" t="s">
        <v>25</v>
      </c>
      <c r="E96" s="143">
        <v>45</v>
      </c>
      <c r="F96" s="49">
        <v>10600</v>
      </c>
      <c r="G96" s="96">
        <v>52.06</v>
      </c>
      <c r="H96" s="149">
        <v>52.06</v>
      </c>
      <c r="I96" s="32">
        <f t="shared" si="3"/>
        <v>1.1568888888888889</v>
      </c>
      <c r="J96" s="33">
        <f t="shared" si="4"/>
        <v>0.004911320754716981</v>
      </c>
      <c r="K96" s="12"/>
      <c r="L96" s="2"/>
      <c r="M96" s="2"/>
    </row>
    <row r="97" spans="1:13" ht="15.75">
      <c r="A97" s="29"/>
      <c r="B97" s="113"/>
      <c r="C97" s="64" t="s">
        <v>129</v>
      </c>
      <c r="D97" s="46" t="s">
        <v>25</v>
      </c>
      <c r="E97" s="137">
        <v>2.52</v>
      </c>
      <c r="F97" s="49">
        <v>150</v>
      </c>
      <c r="G97" s="130">
        <v>1.98</v>
      </c>
      <c r="H97" s="80">
        <v>1.98</v>
      </c>
      <c r="I97" s="32">
        <f t="shared" si="3"/>
        <v>0.7857142857142857</v>
      </c>
      <c r="J97" s="33">
        <f t="shared" si="4"/>
        <v>0.0132</v>
      </c>
      <c r="K97" s="12"/>
      <c r="L97" s="2"/>
      <c r="M97" s="2"/>
    </row>
    <row r="98" spans="1:13" ht="15.75">
      <c r="A98" s="29"/>
      <c r="B98" s="113"/>
      <c r="C98" s="64" t="s">
        <v>86</v>
      </c>
      <c r="D98" s="46" t="s">
        <v>25</v>
      </c>
      <c r="E98" s="137">
        <f>+E99</f>
        <v>2.35</v>
      </c>
      <c r="F98" s="49">
        <v>1300</v>
      </c>
      <c r="G98" s="96">
        <v>1.3</v>
      </c>
      <c r="H98" s="80">
        <v>1.3</v>
      </c>
      <c r="I98" s="32">
        <f t="shared" si="3"/>
        <v>0.5531914893617021</v>
      </c>
      <c r="J98" s="33">
        <f t="shared" si="4"/>
        <v>0.001</v>
      </c>
      <c r="K98" s="12"/>
      <c r="L98" s="2"/>
      <c r="M98" s="2"/>
    </row>
    <row r="99" spans="1:13" ht="15.75">
      <c r="A99" s="29"/>
      <c r="B99" s="113"/>
      <c r="C99" s="64" t="s">
        <v>130</v>
      </c>
      <c r="D99" s="46" t="s">
        <v>25</v>
      </c>
      <c r="E99" s="137">
        <v>2.35</v>
      </c>
      <c r="F99" s="49">
        <f>+F98</f>
        <v>1300</v>
      </c>
      <c r="G99" s="96">
        <v>1.3</v>
      </c>
      <c r="H99" s="80">
        <v>1.3</v>
      </c>
      <c r="I99" s="32">
        <f t="shared" si="3"/>
        <v>0.5531914893617021</v>
      </c>
      <c r="J99" s="33">
        <f t="shared" si="4"/>
        <v>0.001</v>
      </c>
      <c r="K99" s="21"/>
      <c r="L99" s="2"/>
      <c r="M99" s="2"/>
    </row>
    <row r="100" spans="1:13" ht="15.75">
      <c r="A100" s="29"/>
      <c r="B100" s="113"/>
      <c r="C100" s="64" t="s">
        <v>87</v>
      </c>
      <c r="D100" s="46" t="s">
        <v>25</v>
      </c>
      <c r="E100" s="144"/>
      <c r="F100" s="145">
        <v>100</v>
      </c>
      <c r="G100" s="96">
        <f>+H100</f>
        <v>0</v>
      </c>
      <c r="H100" s="64"/>
      <c r="I100" s="32"/>
      <c r="J100" s="33"/>
      <c r="K100" s="12"/>
      <c r="L100" s="2"/>
      <c r="M100" s="2"/>
    </row>
    <row r="101" spans="1:13" ht="15.75">
      <c r="A101" s="29"/>
      <c r="B101" s="112" t="s">
        <v>26</v>
      </c>
      <c r="C101" s="73" t="s">
        <v>27</v>
      </c>
      <c r="D101" s="65" t="s">
        <v>13</v>
      </c>
      <c r="E101" s="140">
        <f>E102+E105+E109</f>
        <v>2003.4</v>
      </c>
      <c r="F101" s="140">
        <f>F102+F105+F109</f>
        <v>36000</v>
      </c>
      <c r="G101" s="140">
        <f>G102+G105+G109</f>
        <v>1968.1699999999998</v>
      </c>
      <c r="H101" s="140">
        <f>H102+H105+H109</f>
        <v>1968.1699999999998</v>
      </c>
      <c r="I101" s="32">
        <f>H101/E101</f>
        <v>0.9824148946790455</v>
      </c>
      <c r="J101" s="33">
        <f>H101/F101</f>
        <v>0.05467138888888889</v>
      </c>
      <c r="K101" s="12"/>
      <c r="L101" s="2"/>
      <c r="M101" s="2"/>
    </row>
    <row r="102" spans="1:13" ht="15.75">
      <c r="A102" s="29"/>
      <c r="B102" s="113"/>
      <c r="C102" s="64" t="s">
        <v>85</v>
      </c>
      <c r="D102" s="46"/>
      <c r="E102" s="137"/>
      <c r="F102" s="49"/>
      <c r="G102" s="29"/>
      <c r="H102" s="144"/>
      <c r="I102" s="32"/>
      <c r="J102" s="33"/>
      <c r="K102" s="21"/>
      <c r="L102" s="2"/>
      <c r="M102" s="2"/>
    </row>
    <row r="103" spans="1:13" ht="15.75">
      <c r="A103" s="29"/>
      <c r="B103" s="113"/>
      <c r="C103" s="64" t="s">
        <v>131</v>
      </c>
      <c r="D103" s="46" t="s">
        <v>25</v>
      </c>
      <c r="E103" s="137"/>
      <c r="F103" s="49"/>
      <c r="G103" s="29"/>
      <c r="H103" s="144"/>
      <c r="I103" s="32"/>
      <c r="J103" s="33"/>
      <c r="K103" s="12"/>
      <c r="L103" s="2"/>
      <c r="M103" s="2"/>
    </row>
    <row r="104" spans="1:13" ht="15.75">
      <c r="A104" s="29"/>
      <c r="B104" s="113"/>
      <c r="C104" s="64" t="s">
        <v>125</v>
      </c>
      <c r="D104" s="46"/>
      <c r="E104" s="137"/>
      <c r="F104" s="49"/>
      <c r="G104" s="29"/>
      <c r="H104" s="64"/>
      <c r="I104" s="32"/>
      <c r="J104" s="33"/>
      <c r="K104" s="12"/>
      <c r="L104" s="2"/>
      <c r="M104" s="2"/>
    </row>
    <row r="105" spans="1:13" ht="15.75">
      <c r="A105" s="29"/>
      <c r="B105" s="113"/>
      <c r="C105" s="64" t="s">
        <v>86</v>
      </c>
      <c r="D105" s="46" t="s">
        <v>25</v>
      </c>
      <c r="E105" s="49">
        <v>2003.4</v>
      </c>
      <c r="F105" s="146">
        <f>F106+F107+F108</f>
        <v>33500</v>
      </c>
      <c r="G105" s="146">
        <f>G106+G107+G108</f>
        <v>1968.1699999999998</v>
      </c>
      <c r="H105" s="146">
        <f>H106+H107+H108</f>
        <v>1968.1699999999998</v>
      </c>
      <c r="I105" s="32">
        <f>H105/E105</f>
        <v>0.9824148946790455</v>
      </c>
      <c r="J105" s="33">
        <f>H105/F105</f>
        <v>0.058751343283582086</v>
      </c>
      <c r="K105" s="12"/>
      <c r="L105" s="2"/>
      <c r="M105" s="2"/>
    </row>
    <row r="106" spans="1:13" ht="15.75">
      <c r="A106" s="29"/>
      <c r="B106" s="113"/>
      <c r="C106" s="64" t="s">
        <v>134</v>
      </c>
      <c r="D106" s="46" t="s">
        <v>25</v>
      </c>
      <c r="E106" s="137">
        <v>1383.4</v>
      </c>
      <c r="F106" s="49">
        <v>18000</v>
      </c>
      <c r="G106" s="96">
        <v>1466.6</v>
      </c>
      <c r="H106" s="137">
        <v>1466.6</v>
      </c>
      <c r="I106" s="32">
        <f>H106/E106</f>
        <v>1.06014167991904</v>
      </c>
      <c r="J106" s="33">
        <f>H106/F106</f>
        <v>0.08147777777777777</v>
      </c>
      <c r="K106" s="12"/>
      <c r="L106" s="2"/>
      <c r="M106" s="2"/>
    </row>
    <row r="107" spans="1:13" ht="15.75">
      <c r="A107" s="29"/>
      <c r="B107" s="113"/>
      <c r="C107" s="64" t="s">
        <v>135</v>
      </c>
      <c r="D107" s="46" t="s">
        <v>25</v>
      </c>
      <c r="E107" s="137"/>
      <c r="F107" s="49">
        <v>2000</v>
      </c>
      <c r="G107" s="96">
        <v>118.87</v>
      </c>
      <c r="H107" s="137">
        <v>118.87</v>
      </c>
      <c r="I107" s="32"/>
      <c r="J107" s="33"/>
      <c r="K107" s="12"/>
      <c r="L107" s="2"/>
      <c r="M107" s="2"/>
    </row>
    <row r="108" spans="1:13" ht="15.75">
      <c r="A108" s="29"/>
      <c r="B108" s="113"/>
      <c r="C108" s="64" t="s">
        <v>136</v>
      </c>
      <c r="D108" s="46" t="s">
        <v>25</v>
      </c>
      <c r="E108" s="137">
        <v>620</v>
      </c>
      <c r="F108" s="49">
        <v>13500</v>
      </c>
      <c r="G108" s="96">
        <v>382.7</v>
      </c>
      <c r="H108" s="137">
        <v>382.7</v>
      </c>
      <c r="I108" s="32">
        <f>H108/E108</f>
        <v>0.617258064516129</v>
      </c>
      <c r="J108" s="33">
        <f>H108/F108</f>
        <v>0.028348148148148147</v>
      </c>
      <c r="K108" s="12"/>
      <c r="L108" s="2"/>
      <c r="M108" s="2"/>
    </row>
    <row r="109" spans="1:13" ht="26.25">
      <c r="A109" s="29"/>
      <c r="B109" s="113"/>
      <c r="C109" s="76" t="s">
        <v>105</v>
      </c>
      <c r="D109" s="46" t="s">
        <v>25</v>
      </c>
      <c r="E109" s="147"/>
      <c r="F109" s="40">
        <v>2500</v>
      </c>
      <c r="G109" s="118"/>
      <c r="H109" s="147"/>
      <c r="I109" s="32"/>
      <c r="J109" s="33">
        <f>H109/F109</f>
        <v>0</v>
      </c>
      <c r="K109" s="12"/>
      <c r="L109" s="2"/>
      <c r="M109" s="2"/>
    </row>
    <row r="110" spans="1:13" ht="16.5">
      <c r="A110" s="29"/>
      <c r="B110" s="113" t="s">
        <v>18</v>
      </c>
      <c r="C110" s="47" t="s">
        <v>28</v>
      </c>
      <c r="D110" s="65" t="s">
        <v>138</v>
      </c>
      <c r="E110" s="64"/>
      <c r="F110" s="29"/>
      <c r="G110" s="29"/>
      <c r="H110" s="64"/>
      <c r="I110" s="32"/>
      <c r="J110" s="33"/>
      <c r="K110" s="12"/>
      <c r="L110" s="2"/>
      <c r="M110" s="2"/>
    </row>
    <row r="111" spans="1:13" ht="15.75">
      <c r="A111" s="29"/>
      <c r="B111" s="113"/>
      <c r="C111" s="77" t="s">
        <v>29</v>
      </c>
      <c r="D111" s="46" t="s">
        <v>25</v>
      </c>
      <c r="E111" s="64"/>
      <c r="F111" s="29"/>
      <c r="G111" s="29"/>
      <c r="H111" s="64"/>
      <c r="I111" s="32"/>
      <c r="J111" s="33"/>
      <c r="K111" s="12"/>
      <c r="L111" s="2"/>
      <c r="M111" s="2"/>
    </row>
    <row r="112" spans="1:13" ht="15.75">
      <c r="A112" s="29"/>
      <c r="B112" s="113"/>
      <c r="C112" s="77" t="s">
        <v>30</v>
      </c>
      <c r="D112" s="46" t="s">
        <v>25</v>
      </c>
      <c r="E112" s="64"/>
      <c r="F112" s="29"/>
      <c r="G112" s="29"/>
      <c r="H112" s="64"/>
      <c r="I112" s="32"/>
      <c r="J112" s="33"/>
      <c r="K112" s="12"/>
      <c r="L112" s="2"/>
      <c r="M112" s="2"/>
    </row>
    <row r="113" spans="1:13" ht="15.75">
      <c r="A113" s="29"/>
      <c r="B113" s="113"/>
      <c r="C113" s="77" t="s">
        <v>31</v>
      </c>
      <c r="D113" s="46" t="s">
        <v>25</v>
      </c>
      <c r="E113" s="64"/>
      <c r="F113" s="29"/>
      <c r="G113" s="29"/>
      <c r="H113" s="64"/>
      <c r="I113" s="32"/>
      <c r="J113" s="33"/>
      <c r="K113" s="12"/>
      <c r="L113" s="2"/>
      <c r="M113" s="2"/>
    </row>
    <row r="114" spans="1:13" ht="15.75">
      <c r="A114" s="29"/>
      <c r="B114" s="113" t="s">
        <v>19</v>
      </c>
      <c r="C114" s="73" t="s">
        <v>32</v>
      </c>
      <c r="D114" s="78" t="s">
        <v>33</v>
      </c>
      <c r="E114" s="64"/>
      <c r="F114" s="29"/>
      <c r="G114" s="29"/>
      <c r="H114" s="64"/>
      <c r="I114" s="32"/>
      <c r="J114" s="33"/>
      <c r="K114" s="23"/>
      <c r="L114" s="2"/>
      <c r="M114" s="2"/>
    </row>
    <row r="115" spans="1:13" ht="15.75">
      <c r="A115" s="29"/>
      <c r="B115" s="113"/>
      <c r="C115" s="79" t="s">
        <v>34</v>
      </c>
      <c r="D115" s="78" t="s">
        <v>25</v>
      </c>
      <c r="E115" s="64"/>
      <c r="F115" s="29"/>
      <c r="G115" s="29"/>
      <c r="H115" s="80"/>
      <c r="I115" s="32"/>
      <c r="J115" s="33"/>
      <c r="K115" s="23"/>
      <c r="L115" s="2"/>
      <c r="M115" s="2"/>
    </row>
    <row r="116" spans="1:13" ht="15.75">
      <c r="A116" s="29"/>
      <c r="B116" s="113"/>
      <c r="C116" s="79" t="s">
        <v>35</v>
      </c>
      <c r="D116" s="78" t="s">
        <v>25</v>
      </c>
      <c r="E116" s="64"/>
      <c r="F116" s="29"/>
      <c r="G116" s="29"/>
      <c r="H116" s="80"/>
      <c r="I116" s="32"/>
      <c r="J116" s="33"/>
      <c r="K116" s="20"/>
      <c r="L116" s="2"/>
      <c r="M116" s="2"/>
    </row>
    <row r="117" spans="1:13" ht="15.75">
      <c r="A117" s="29"/>
      <c r="B117" s="113"/>
      <c r="C117" s="79" t="s">
        <v>36</v>
      </c>
      <c r="D117" s="78" t="s">
        <v>25</v>
      </c>
      <c r="E117" s="81"/>
      <c r="F117" s="81"/>
      <c r="G117" s="81"/>
      <c r="H117" s="94"/>
      <c r="I117" s="82"/>
      <c r="J117" s="33"/>
      <c r="K117" s="23"/>
      <c r="L117" s="2"/>
      <c r="M117" s="2"/>
    </row>
    <row r="118" spans="1:13" ht="15.75">
      <c r="A118" s="29"/>
      <c r="B118" s="115">
        <v>4</v>
      </c>
      <c r="C118" s="104" t="s">
        <v>148</v>
      </c>
      <c r="D118" s="78"/>
      <c r="E118" s="148">
        <f>+E119+E135</f>
        <v>7126.91</v>
      </c>
      <c r="F118" s="148">
        <f>+F119+F135</f>
        <v>148300</v>
      </c>
      <c r="G118" s="148">
        <f>+G119+G135</f>
        <v>9460.98</v>
      </c>
      <c r="H118" s="148">
        <f>+H119+H135</f>
        <v>9460.98</v>
      </c>
      <c r="I118" s="82">
        <f aca="true" t="shared" si="5" ref="I118:I125">+H118/E118</f>
        <v>1.327500978685012</v>
      </c>
      <c r="J118" s="33">
        <f>H118/F118</f>
        <v>0.0637962238705327</v>
      </c>
      <c r="K118" s="23"/>
      <c r="L118" s="2"/>
      <c r="M118" s="2"/>
    </row>
    <row r="119" spans="1:13" ht="15.75">
      <c r="A119" s="29"/>
      <c r="B119" s="113" t="s">
        <v>149</v>
      </c>
      <c r="C119" s="83" t="s">
        <v>88</v>
      </c>
      <c r="D119" s="65" t="s">
        <v>14</v>
      </c>
      <c r="E119" s="139">
        <f>E120+E126</f>
        <v>2580.6099999999997</v>
      </c>
      <c r="F119" s="140">
        <f>F120+F126</f>
        <v>85550</v>
      </c>
      <c r="G119" s="141">
        <f>G120+G126</f>
        <v>4300.04</v>
      </c>
      <c r="H119" s="140">
        <f>H120+H126</f>
        <v>4300.04</v>
      </c>
      <c r="I119" s="82">
        <f t="shared" si="5"/>
        <v>1.6662882031767685</v>
      </c>
      <c r="J119" s="33">
        <f>H119/F119</f>
        <v>0.05026347165400351</v>
      </c>
      <c r="K119" s="21"/>
      <c r="L119" s="2"/>
      <c r="M119" s="2"/>
    </row>
    <row r="120" spans="1:13" ht="15.75">
      <c r="A120" s="29"/>
      <c r="B120" s="112" t="s">
        <v>150</v>
      </c>
      <c r="C120" s="73" t="s">
        <v>24</v>
      </c>
      <c r="D120" s="65" t="s">
        <v>14</v>
      </c>
      <c r="E120" s="140">
        <f>E121+E123+E125</f>
        <v>2197.6099999999997</v>
      </c>
      <c r="F120" s="140">
        <f>F121+F123+F125</f>
        <v>58195</v>
      </c>
      <c r="G120" s="140">
        <f>G121+G123+G125</f>
        <v>3994.86</v>
      </c>
      <c r="H120" s="140">
        <f>H121+H123+H125</f>
        <v>3994.86</v>
      </c>
      <c r="I120" s="82">
        <f t="shared" si="5"/>
        <v>1.8178202683824705</v>
      </c>
      <c r="J120" s="33">
        <f>H120/F120</f>
        <v>0.06864610361714925</v>
      </c>
      <c r="K120" s="21"/>
      <c r="L120" s="2"/>
      <c r="M120" s="2"/>
    </row>
    <row r="121" spans="1:13" ht="15.75">
      <c r="A121" s="29"/>
      <c r="B121" s="113"/>
      <c r="C121" s="64" t="s">
        <v>89</v>
      </c>
      <c r="D121" s="46" t="s">
        <v>25</v>
      </c>
      <c r="E121" s="149">
        <v>2177.68</v>
      </c>
      <c r="F121" s="49">
        <v>57375</v>
      </c>
      <c r="G121" s="150">
        <v>3840.86</v>
      </c>
      <c r="H121" s="149">
        <v>3840.86</v>
      </c>
      <c r="I121" s="82">
        <f t="shared" si="5"/>
        <v>1.7637393923808826</v>
      </c>
      <c r="J121" s="33">
        <f>H121/F121</f>
        <v>0.06694309368191721</v>
      </c>
      <c r="K121" s="20"/>
      <c r="L121" s="2"/>
      <c r="M121" s="2"/>
    </row>
    <row r="122" spans="1:13" ht="15.75">
      <c r="A122" s="29"/>
      <c r="B122" s="113"/>
      <c r="C122" s="64" t="s">
        <v>140</v>
      </c>
      <c r="D122" s="46" t="s">
        <v>25</v>
      </c>
      <c r="E122" s="137">
        <v>1519</v>
      </c>
      <c r="F122" s="49">
        <v>25095</v>
      </c>
      <c r="G122" s="96">
        <v>1310</v>
      </c>
      <c r="H122" s="137">
        <v>1310</v>
      </c>
      <c r="I122" s="82">
        <f t="shared" si="5"/>
        <v>0.8624094799210007</v>
      </c>
      <c r="J122" s="84">
        <f>+H122/F122</f>
        <v>0.05220163379159195</v>
      </c>
      <c r="K122" s="12"/>
      <c r="L122" s="2"/>
      <c r="M122" s="2"/>
    </row>
    <row r="123" spans="1:13" ht="15.75">
      <c r="A123" s="29"/>
      <c r="B123" s="113"/>
      <c r="C123" s="64" t="s">
        <v>90</v>
      </c>
      <c r="D123" s="46" t="s">
        <v>25</v>
      </c>
      <c r="E123" s="137">
        <f>+E124</f>
        <v>14.95</v>
      </c>
      <c r="F123" s="49">
        <v>800</v>
      </c>
      <c r="G123" s="96">
        <v>146.1</v>
      </c>
      <c r="H123" s="137">
        <v>146.1</v>
      </c>
      <c r="I123" s="82">
        <f t="shared" si="5"/>
        <v>9.77257525083612</v>
      </c>
      <c r="J123" s="84">
        <f>+H123/F123</f>
        <v>0.18262499999999998</v>
      </c>
      <c r="K123" s="12"/>
      <c r="L123" s="2"/>
      <c r="M123" s="2"/>
    </row>
    <row r="124" spans="1:13" ht="15.75">
      <c r="A124" s="29"/>
      <c r="B124" s="113"/>
      <c r="C124" s="64" t="s">
        <v>91</v>
      </c>
      <c r="D124" s="46" t="s">
        <v>25</v>
      </c>
      <c r="E124" s="137">
        <v>14.95</v>
      </c>
      <c r="F124" s="49">
        <f>+F123</f>
        <v>800</v>
      </c>
      <c r="G124" s="96">
        <v>146.1</v>
      </c>
      <c r="H124" s="137">
        <v>146.1</v>
      </c>
      <c r="I124" s="82">
        <f t="shared" si="5"/>
        <v>9.77257525083612</v>
      </c>
      <c r="J124" s="84">
        <f>+H124/F124</f>
        <v>0.18262499999999998</v>
      </c>
      <c r="K124" s="12"/>
      <c r="L124" s="2"/>
      <c r="M124" s="2"/>
    </row>
    <row r="125" spans="1:13" ht="15.75">
      <c r="A125" s="29"/>
      <c r="B125" s="113"/>
      <c r="C125" s="64" t="s">
        <v>92</v>
      </c>
      <c r="D125" s="46" t="s">
        <v>25</v>
      </c>
      <c r="E125" s="64">
        <v>4.98</v>
      </c>
      <c r="F125" s="49">
        <v>20</v>
      </c>
      <c r="G125" s="150">
        <v>7.9</v>
      </c>
      <c r="H125" s="64">
        <v>7.9</v>
      </c>
      <c r="I125" s="82">
        <f t="shared" si="5"/>
        <v>1.5863453815261044</v>
      </c>
      <c r="J125" s="84"/>
      <c r="K125" s="12"/>
      <c r="L125" s="2"/>
      <c r="M125" s="2"/>
    </row>
    <row r="126" spans="1:13" ht="15.75">
      <c r="A126" s="29"/>
      <c r="B126" s="112" t="s">
        <v>151</v>
      </c>
      <c r="C126" s="73" t="s">
        <v>27</v>
      </c>
      <c r="D126" s="65" t="s">
        <v>14</v>
      </c>
      <c r="E126" s="139">
        <f>E127+E130+E134</f>
        <v>383</v>
      </c>
      <c r="F126" s="140">
        <f>F127+F130+F134</f>
        <v>27355</v>
      </c>
      <c r="G126" s="140">
        <f>G127+G130+G134</f>
        <v>305.18</v>
      </c>
      <c r="H126" s="140">
        <f>H127+H130+H134</f>
        <v>305.18</v>
      </c>
      <c r="I126" s="82">
        <f>+H126/E126</f>
        <v>0.7968146214099217</v>
      </c>
      <c r="J126" s="84">
        <f>+H126/F126</f>
        <v>0.011156278559678304</v>
      </c>
      <c r="K126" s="12"/>
      <c r="L126" s="2"/>
      <c r="M126" s="2"/>
    </row>
    <row r="127" spans="1:13" ht="15.75">
      <c r="A127" s="29"/>
      <c r="B127" s="113"/>
      <c r="C127" s="64" t="s">
        <v>93</v>
      </c>
      <c r="D127" s="46" t="s">
        <v>25</v>
      </c>
      <c r="E127" s="64"/>
      <c r="F127" s="49"/>
      <c r="G127" s="29"/>
      <c r="H127" s="151"/>
      <c r="I127" s="82"/>
      <c r="J127" s="84"/>
      <c r="K127" s="12"/>
      <c r="L127" s="2"/>
      <c r="M127" s="2"/>
    </row>
    <row r="128" spans="1:13" ht="15.75">
      <c r="A128" s="29"/>
      <c r="B128" s="113"/>
      <c r="C128" s="64" t="s">
        <v>37</v>
      </c>
      <c r="D128" s="46" t="s">
        <v>25</v>
      </c>
      <c r="E128" s="64"/>
      <c r="F128" s="49"/>
      <c r="G128" s="29"/>
      <c r="H128" s="64"/>
      <c r="I128" s="82"/>
      <c r="J128" s="84"/>
      <c r="K128" s="12"/>
      <c r="L128" s="2"/>
      <c r="M128" s="2"/>
    </row>
    <row r="129" spans="1:13" ht="15.75">
      <c r="A129" s="29"/>
      <c r="B129" s="113"/>
      <c r="C129" s="64" t="s">
        <v>38</v>
      </c>
      <c r="D129" s="46"/>
      <c r="E129" s="64"/>
      <c r="F129" s="49"/>
      <c r="G129" s="29"/>
      <c r="H129" s="64"/>
      <c r="I129" s="82"/>
      <c r="J129" s="84"/>
      <c r="K129" s="12"/>
      <c r="L129" s="2"/>
      <c r="M129" s="2"/>
    </row>
    <row r="130" spans="1:13" ht="15.75">
      <c r="A130" s="29"/>
      <c r="B130" s="113"/>
      <c r="C130" s="64" t="s">
        <v>94</v>
      </c>
      <c r="D130" s="46" t="s">
        <v>25</v>
      </c>
      <c r="E130" s="49">
        <v>380</v>
      </c>
      <c r="F130" s="49">
        <f>F131+F132+F133</f>
        <v>25855</v>
      </c>
      <c r="G130" s="49">
        <f>G131+G132+G133</f>
        <v>305.18</v>
      </c>
      <c r="H130" s="49">
        <f>H131+H132+H133</f>
        <v>305.18</v>
      </c>
      <c r="I130" s="82">
        <f>+H130/E130</f>
        <v>0.8031052631578948</v>
      </c>
      <c r="J130" s="84">
        <f>+H130/F130</f>
        <v>0.011803519628698512</v>
      </c>
      <c r="K130" s="12"/>
      <c r="L130" s="2"/>
      <c r="M130" s="2"/>
    </row>
    <row r="131" spans="1:13" ht="15.75">
      <c r="A131" s="29"/>
      <c r="B131" s="113"/>
      <c r="C131" s="64" t="s">
        <v>113</v>
      </c>
      <c r="D131" s="46" t="s">
        <v>25</v>
      </c>
      <c r="E131" s="137">
        <v>12</v>
      </c>
      <c r="F131" s="49">
        <v>13500</v>
      </c>
      <c r="G131" s="49">
        <v>8</v>
      </c>
      <c r="H131" s="152">
        <v>8</v>
      </c>
      <c r="I131" s="82">
        <f>+H131/E131</f>
        <v>0.6666666666666666</v>
      </c>
      <c r="J131" s="84">
        <f>+H131/F131</f>
        <v>0.0005925925925925926</v>
      </c>
      <c r="K131" s="12"/>
      <c r="L131" s="2"/>
      <c r="M131" s="2"/>
    </row>
    <row r="132" spans="1:13" ht="15.75">
      <c r="A132" s="29"/>
      <c r="B132" s="113"/>
      <c r="C132" s="64" t="s">
        <v>114</v>
      </c>
      <c r="D132" s="46" t="s">
        <v>25</v>
      </c>
      <c r="E132" s="64"/>
      <c r="F132" s="49">
        <v>5200</v>
      </c>
      <c r="G132" s="49">
        <v>17.18</v>
      </c>
      <c r="H132" s="137">
        <v>17.18</v>
      </c>
      <c r="I132" s="82"/>
      <c r="J132" s="84"/>
      <c r="K132" s="12"/>
      <c r="L132" s="2"/>
      <c r="M132" s="2"/>
    </row>
    <row r="133" spans="1:13" ht="15.75">
      <c r="A133" s="29"/>
      <c r="B133" s="113"/>
      <c r="C133" s="64" t="s">
        <v>115</v>
      </c>
      <c r="D133" s="46" t="s">
        <v>25</v>
      </c>
      <c r="E133" s="137">
        <v>368</v>
      </c>
      <c r="F133" s="49">
        <v>7155</v>
      </c>
      <c r="G133" s="49">
        <v>280</v>
      </c>
      <c r="H133" s="137">
        <v>280</v>
      </c>
      <c r="I133" s="82">
        <f>+H133/E133</f>
        <v>0.7608695652173914</v>
      </c>
      <c r="J133" s="84">
        <f>+H133/F133</f>
        <v>0.039133473095737246</v>
      </c>
      <c r="K133" s="12"/>
      <c r="L133" s="2"/>
      <c r="M133" s="2"/>
    </row>
    <row r="134" spans="1:13" ht="26.25">
      <c r="A134" s="29"/>
      <c r="B134" s="113"/>
      <c r="C134" s="85" t="s">
        <v>95</v>
      </c>
      <c r="D134" s="46" t="s">
        <v>25</v>
      </c>
      <c r="E134" s="147">
        <v>3</v>
      </c>
      <c r="F134" s="40">
        <v>1500</v>
      </c>
      <c r="G134" s="153">
        <v>0</v>
      </c>
      <c r="H134" s="58">
        <v>0</v>
      </c>
      <c r="I134" s="32">
        <f>+H134/E134</f>
        <v>0</v>
      </c>
      <c r="J134" s="33">
        <f>+H134/F134</f>
        <v>0</v>
      </c>
      <c r="K134" s="89"/>
      <c r="L134" s="2"/>
      <c r="M134" s="2"/>
    </row>
    <row r="135" spans="1:13" ht="15.75">
      <c r="A135" s="29"/>
      <c r="B135" s="113" t="s">
        <v>152</v>
      </c>
      <c r="C135" s="34" t="s">
        <v>96</v>
      </c>
      <c r="D135" s="65" t="s">
        <v>14</v>
      </c>
      <c r="E135" s="140">
        <f>E136+E147</f>
        <v>4546.3</v>
      </c>
      <c r="F135" s="140">
        <f>F136+F147</f>
        <v>62750</v>
      </c>
      <c r="G135" s="141">
        <f>G136+G147</f>
        <v>5160.9400000000005</v>
      </c>
      <c r="H135" s="141">
        <f>H136+H147</f>
        <v>5160.9400000000005</v>
      </c>
      <c r="I135" s="32">
        <f>+H135/E135</f>
        <v>1.135195653608429</v>
      </c>
      <c r="J135" s="33">
        <f aca="true" t="shared" si="6" ref="J135:J152">+H135/F135</f>
        <v>0.08224605577689244</v>
      </c>
      <c r="K135" s="21"/>
      <c r="L135" s="2"/>
      <c r="M135" s="2"/>
    </row>
    <row r="136" spans="1:13" ht="15.75">
      <c r="A136" s="29"/>
      <c r="B136" s="112" t="s">
        <v>153</v>
      </c>
      <c r="C136" s="34" t="s">
        <v>39</v>
      </c>
      <c r="D136" s="65" t="s">
        <v>14</v>
      </c>
      <c r="E136" s="140">
        <f>E137+E140+E143+E146</f>
        <v>3828</v>
      </c>
      <c r="F136" s="140">
        <f>F137+F140+F143+F146</f>
        <v>50550</v>
      </c>
      <c r="G136" s="140">
        <f>G137+G140+G143+G146</f>
        <v>4243.54</v>
      </c>
      <c r="H136" s="140">
        <f>H137+H140+H143+H146</f>
        <v>4243.54</v>
      </c>
      <c r="I136" s="32">
        <f>+H136/E136</f>
        <v>1.1085527690700105</v>
      </c>
      <c r="J136" s="33">
        <f t="shared" si="6"/>
        <v>0.08394737883283877</v>
      </c>
      <c r="K136" s="95"/>
      <c r="L136" s="2"/>
      <c r="M136" s="2"/>
    </row>
    <row r="137" spans="1:13" ht="15.75">
      <c r="A137" s="29"/>
      <c r="B137" s="113"/>
      <c r="C137" s="35" t="s">
        <v>97</v>
      </c>
      <c r="D137" s="65" t="s">
        <v>14</v>
      </c>
      <c r="E137" s="123">
        <v>2908</v>
      </c>
      <c r="F137" s="49">
        <v>20500</v>
      </c>
      <c r="G137" s="96">
        <v>2090.8</v>
      </c>
      <c r="H137" s="137">
        <v>2090.8</v>
      </c>
      <c r="I137" s="32">
        <f>+H137/E137</f>
        <v>0.7189821182943604</v>
      </c>
      <c r="J137" s="33">
        <f t="shared" si="6"/>
        <v>0.10199024390243903</v>
      </c>
      <c r="K137" s="12"/>
      <c r="L137" s="2"/>
      <c r="M137" s="2"/>
    </row>
    <row r="138" spans="1:13" ht="15.75">
      <c r="A138" s="29"/>
      <c r="B138" s="113"/>
      <c r="C138" s="35" t="s">
        <v>111</v>
      </c>
      <c r="D138" s="46" t="s">
        <v>25</v>
      </c>
      <c r="E138" s="29"/>
      <c r="F138" s="146"/>
      <c r="G138" s="29"/>
      <c r="H138" s="152"/>
      <c r="I138" s="32"/>
      <c r="J138" s="33"/>
      <c r="K138" s="12"/>
      <c r="L138" s="2"/>
      <c r="M138" s="2"/>
    </row>
    <row r="139" spans="1:13" ht="15.75">
      <c r="A139" s="29"/>
      <c r="B139" s="113"/>
      <c r="C139" s="35" t="s">
        <v>40</v>
      </c>
      <c r="D139" s="46" t="s">
        <v>25</v>
      </c>
      <c r="E139" s="29"/>
      <c r="F139" s="49"/>
      <c r="G139" s="29"/>
      <c r="H139" s="137"/>
      <c r="I139" s="32"/>
      <c r="J139" s="33"/>
      <c r="K139" s="12"/>
      <c r="L139" s="2"/>
      <c r="M139" s="2"/>
    </row>
    <row r="140" spans="1:13" ht="15.75">
      <c r="A140" s="29"/>
      <c r="B140" s="113"/>
      <c r="C140" s="35" t="s">
        <v>98</v>
      </c>
      <c r="D140" s="65" t="s">
        <v>14</v>
      </c>
      <c r="E140" s="154">
        <v>920</v>
      </c>
      <c r="F140" s="49">
        <v>4500</v>
      </c>
      <c r="G140" s="96">
        <f>G141</f>
        <v>878.16</v>
      </c>
      <c r="H140" s="137">
        <f>H141</f>
        <v>878.16</v>
      </c>
      <c r="I140" s="32">
        <f>+H140/E140</f>
        <v>0.9545217391304347</v>
      </c>
      <c r="J140" s="33">
        <f t="shared" si="6"/>
        <v>0.19514666666666666</v>
      </c>
      <c r="K140" s="12"/>
      <c r="L140" s="2"/>
      <c r="M140" s="2"/>
    </row>
    <row r="141" spans="1:13" ht="15.75">
      <c r="A141" s="29"/>
      <c r="B141" s="113"/>
      <c r="C141" s="35" t="s">
        <v>112</v>
      </c>
      <c r="D141" s="46" t="s">
        <v>25</v>
      </c>
      <c r="E141" s="29"/>
      <c r="F141" s="49">
        <f>+F140</f>
        <v>4500</v>
      </c>
      <c r="G141" s="96">
        <v>878.16</v>
      </c>
      <c r="H141" s="137">
        <v>878.16</v>
      </c>
      <c r="I141" s="32"/>
      <c r="J141" s="33">
        <f t="shared" si="6"/>
        <v>0.19514666666666666</v>
      </c>
      <c r="K141" s="12"/>
      <c r="L141" s="2"/>
      <c r="M141" s="2"/>
    </row>
    <row r="142" spans="1:13" ht="15.75">
      <c r="A142" s="29"/>
      <c r="B142" s="113"/>
      <c r="C142" s="35" t="s">
        <v>40</v>
      </c>
      <c r="D142" s="46" t="s">
        <v>25</v>
      </c>
      <c r="E142" s="29"/>
      <c r="F142" s="49"/>
      <c r="G142" s="29"/>
      <c r="H142" s="137"/>
      <c r="I142" s="32"/>
      <c r="J142" s="33"/>
      <c r="K142" s="12"/>
      <c r="L142" s="2"/>
      <c r="M142" s="2"/>
    </row>
    <row r="143" spans="1:13" ht="15.75">
      <c r="A143" s="29"/>
      <c r="B143" s="113"/>
      <c r="C143" s="35" t="s">
        <v>132</v>
      </c>
      <c r="D143" s="65" t="s">
        <v>14</v>
      </c>
      <c r="E143" s="29"/>
      <c r="F143" s="49"/>
      <c r="G143" s="29"/>
      <c r="H143" s="137"/>
      <c r="I143" s="32"/>
      <c r="J143" s="33"/>
      <c r="K143" s="12"/>
      <c r="L143" s="2"/>
      <c r="M143" s="2"/>
    </row>
    <row r="144" spans="1:13" ht="15.75">
      <c r="A144" s="29"/>
      <c r="B144" s="113"/>
      <c r="C144" s="35" t="s">
        <v>111</v>
      </c>
      <c r="D144" s="46" t="s">
        <v>25</v>
      </c>
      <c r="E144" s="29"/>
      <c r="F144" s="49"/>
      <c r="G144" s="29"/>
      <c r="H144" s="137"/>
      <c r="I144" s="32"/>
      <c r="J144" s="33"/>
      <c r="K144" s="12"/>
      <c r="L144" s="2"/>
      <c r="M144" s="2"/>
    </row>
    <row r="145" spans="1:13" ht="15.75">
      <c r="A145" s="28"/>
      <c r="B145" s="116"/>
      <c r="C145" s="86" t="s">
        <v>40</v>
      </c>
      <c r="D145" s="57" t="s">
        <v>25</v>
      </c>
      <c r="E145" s="29"/>
      <c r="F145" s="49"/>
      <c r="G145" s="29"/>
      <c r="H145" s="155"/>
      <c r="I145" s="32"/>
      <c r="J145" s="33"/>
      <c r="K145" s="12"/>
      <c r="L145" s="2"/>
      <c r="M145" s="2"/>
    </row>
    <row r="146" spans="1:13" ht="15.75">
      <c r="A146" s="29"/>
      <c r="B146" s="113"/>
      <c r="C146" s="35" t="s">
        <v>133</v>
      </c>
      <c r="D146" s="46" t="s">
        <v>25</v>
      </c>
      <c r="E146" s="154"/>
      <c r="F146" s="49">
        <v>25550</v>
      </c>
      <c r="G146" s="96">
        <v>1274.58</v>
      </c>
      <c r="H146" s="137">
        <v>1274.58</v>
      </c>
      <c r="I146" s="32"/>
      <c r="J146" s="33">
        <f t="shared" si="6"/>
        <v>0.04988571428571428</v>
      </c>
      <c r="K146" s="12"/>
      <c r="L146" s="2"/>
      <c r="M146" s="2"/>
    </row>
    <row r="147" spans="1:13" ht="15.75">
      <c r="A147" s="29"/>
      <c r="B147" s="112" t="s">
        <v>154</v>
      </c>
      <c r="C147" s="34" t="s">
        <v>41</v>
      </c>
      <c r="D147" s="65" t="s">
        <v>14</v>
      </c>
      <c r="E147" s="156">
        <f>E148+E149+E150+E151+E152</f>
        <v>718.3</v>
      </c>
      <c r="F147" s="140">
        <f>F148+F149+F150+F151+F152</f>
        <v>12200</v>
      </c>
      <c r="G147" s="140">
        <f>G148+G149+G150+G151+G152</f>
        <v>917.4000000000001</v>
      </c>
      <c r="H147" s="140">
        <f>H148+H149+H150+H151+H152</f>
        <v>917.4000000000001</v>
      </c>
      <c r="I147" s="32">
        <f>+H147/E147</f>
        <v>1.2771822358346097</v>
      </c>
      <c r="J147" s="33">
        <f t="shared" si="6"/>
        <v>0.07519672131147542</v>
      </c>
      <c r="K147" s="12"/>
      <c r="L147" s="2"/>
      <c r="M147" s="2"/>
    </row>
    <row r="148" spans="1:13" ht="15.75">
      <c r="A148" s="29"/>
      <c r="B148" s="113"/>
      <c r="C148" s="71" t="s">
        <v>141</v>
      </c>
      <c r="D148" s="46" t="s">
        <v>25</v>
      </c>
      <c r="E148" s="154">
        <v>602</v>
      </c>
      <c r="F148" s="49">
        <v>5500</v>
      </c>
      <c r="G148" s="96">
        <v>371</v>
      </c>
      <c r="H148" s="137">
        <v>371</v>
      </c>
      <c r="I148" s="32">
        <f>+H148/E148</f>
        <v>0.6162790697674418</v>
      </c>
      <c r="J148" s="33">
        <f t="shared" si="6"/>
        <v>0.06745454545454546</v>
      </c>
      <c r="K148" s="12"/>
      <c r="L148" s="2"/>
      <c r="M148" s="2"/>
    </row>
    <row r="149" spans="1:13" ht="15.75">
      <c r="A149" s="29"/>
      <c r="B149" s="113"/>
      <c r="C149" s="64" t="s">
        <v>99</v>
      </c>
      <c r="D149" s="46" t="s">
        <v>25</v>
      </c>
      <c r="E149" s="154">
        <v>115</v>
      </c>
      <c r="F149" s="49">
        <v>4500</v>
      </c>
      <c r="G149" s="96">
        <v>341.6</v>
      </c>
      <c r="H149" s="137">
        <v>341.6</v>
      </c>
      <c r="I149" s="32">
        <f>+H149/E149</f>
        <v>2.9704347826086956</v>
      </c>
      <c r="J149" s="33">
        <f t="shared" si="6"/>
        <v>0.07591111111111111</v>
      </c>
      <c r="K149" s="12"/>
      <c r="L149" s="2"/>
      <c r="M149" s="2"/>
    </row>
    <row r="150" spans="1:13" ht="15.75">
      <c r="A150" s="29"/>
      <c r="B150" s="113"/>
      <c r="C150" s="72" t="s">
        <v>100</v>
      </c>
      <c r="D150" s="46" t="s">
        <v>25</v>
      </c>
      <c r="E150" s="29"/>
      <c r="F150" s="49"/>
      <c r="G150" s="96"/>
      <c r="H150" s="137"/>
      <c r="I150" s="32"/>
      <c r="J150" s="33"/>
      <c r="K150" s="12"/>
      <c r="L150" s="2"/>
      <c r="M150" s="2"/>
    </row>
    <row r="151" spans="1:13" ht="26.25">
      <c r="A151" s="29"/>
      <c r="B151" s="113"/>
      <c r="C151" s="76" t="s">
        <v>101</v>
      </c>
      <c r="D151" s="46" t="s">
        <v>25</v>
      </c>
      <c r="E151" s="29"/>
      <c r="F151" s="49"/>
      <c r="G151" s="96"/>
      <c r="H151" s="137"/>
      <c r="I151" s="32"/>
      <c r="J151" s="33"/>
      <c r="K151" s="12"/>
      <c r="L151" s="2"/>
      <c r="M151" s="2"/>
    </row>
    <row r="152" spans="1:13" ht="15.75">
      <c r="A152" s="30"/>
      <c r="B152" s="117"/>
      <c r="C152" s="87" t="s">
        <v>102</v>
      </c>
      <c r="D152" s="88" t="s">
        <v>25</v>
      </c>
      <c r="E152" s="157">
        <v>1.3</v>
      </c>
      <c r="F152" s="158">
        <v>2200</v>
      </c>
      <c r="G152" s="159">
        <v>204.8</v>
      </c>
      <c r="H152" s="160">
        <v>204.8</v>
      </c>
      <c r="I152" s="102">
        <f>+H152/E152</f>
        <v>157.53846153846155</v>
      </c>
      <c r="J152" s="103">
        <f t="shared" si="6"/>
        <v>0.0930909090909091</v>
      </c>
      <c r="K152" s="12"/>
      <c r="L152" s="2"/>
      <c r="M152" s="2"/>
    </row>
    <row r="153" spans="1:13" ht="15.75">
      <c r="A153" s="13"/>
      <c r="B153" s="7"/>
      <c r="C153" s="14"/>
      <c r="D153" s="15"/>
      <c r="E153" s="16"/>
      <c r="F153" s="91"/>
      <c r="G153" s="92"/>
      <c r="H153" s="16"/>
      <c r="I153" s="16"/>
      <c r="J153" s="16"/>
      <c r="K153" s="2"/>
      <c r="L153" s="2"/>
      <c r="M153" s="2"/>
    </row>
    <row r="154" spans="1:10" ht="18.75">
      <c r="A154" s="6"/>
      <c r="B154" s="7"/>
      <c r="C154" s="6"/>
      <c r="D154" s="17"/>
      <c r="E154" s="18"/>
      <c r="F154" s="2"/>
      <c r="G154" s="25"/>
      <c r="H154" s="170" t="s">
        <v>103</v>
      </c>
      <c r="I154" s="170"/>
      <c r="J154" s="170"/>
    </row>
    <row r="155" spans="1:10" ht="30" customHeight="1">
      <c r="A155" s="6"/>
      <c r="B155" s="7"/>
      <c r="C155" s="6"/>
      <c r="D155" s="17"/>
      <c r="E155" s="18"/>
      <c r="F155" s="19"/>
      <c r="G155" s="26"/>
      <c r="H155" s="169" t="s">
        <v>104</v>
      </c>
      <c r="I155" s="169"/>
      <c r="J155" s="169"/>
    </row>
    <row r="156" ht="15.75">
      <c r="G156" s="24"/>
    </row>
    <row r="157" ht="15.75">
      <c r="G157" s="24"/>
    </row>
    <row r="158" ht="15.75">
      <c r="G158" s="24"/>
    </row>
    <row r="159" ht="15.75">
      <c r="G159" s="24"/>
    </row>
    <row r="160" ht="15.75">
      <c r="G160" s="24"/>
    </row>
    <row r="161" ht="15.75">
      <c r="G161" s="24"/>
    </row>
    <row r="162" ht="15.75">
      <c r="G162" s="24"/>
    </row>
    <row r="163" ht="15.75">
      <c r="G163" s="24"/>
    </row>
    <row r="164" ht="15.75">
      <c r="G164" s="24"/>
    </row>
    <row r="165" ht="15.75">
      <c r="G165" s="24"/>
    </row>
    <row r="166" ht="15.75">
      <c r="G166" s="24"/>
    </row>
    <row r="167" ht="15.75">
      <c r="G167" s="24"/>
    </row>
    <row r="168" ht="15.75">
      <c r="G168" s="24"/>
    </row>
    <row r="169" ht="15.75">
      <c r="G169" s="24"/>
    </row>
    <row r="170" ht="15.75">
      <c r="G170" s="24"/>
    </row>
    <row r="171" ht="15.75">
      <c r="G171" s="24"/>
    </row>
    <row r="172" ht="15.75">
      <c r="G172" s="24"/>
    </row>
    <row r="173" ht="15.75">
      <c r="G173" s="24"/>
    </row>
    <row r="174" ht="15.75">
      <c r="G174" s="24"/>
    </row>
    <row r="175" ht="15.75">
      <c r="G175" s="24"/>
    </row>
    <row r="176" ht="15.75">
      <c r="G176" s="24"/>
    </row>
    <row r="177" ht="15.75">
      <c r="G177" s="24"/>
    </row>
    <row r="178" ht="15.75">
      <c r="G178" s="24"/>
    </row>
    <row r="179" ht="15.75">
      <c r="G179" s="24"/>
    </row>
    <row r="180" ht="15.75">
      <c r="G180" s="24"/>
    </row>
    <row r="181" ht="15.75">
      <c r="G181" s="24"/>
    </row>
    <row r="182" ht="15.75">
      <c r="G182" s="24"/>
    </row>
    <row r="183" ht="15.75">
      <c r="G183" s="24"/>
    </row>
    <row r="184" ht="15.75">
      <c r="G184" s="24"/>
    </row>
    <row r="185" ht="15.75">
      <c r="G185" s="24"/>
    </row>
    <row r="186" ht="15.75">
      <c r="G186" s="24"/>
    </row>
    <row r="187" ht="15.75">
      <c r="G187" s="24"/>
    </row>
    <row r="188" ht="15.75">
      <c r="G188" s="24"/>
    </row>
    <row r="189" ht="15.75">
      <c r="G189" s="24"/>
    </row>
    <row r="190" ht="15.75">
      <c r="G190" s="24"/>
    </row>
    <row r="191" ht="15.75">
      <c r="G191" s="24"/>
    </row>
    <row r="192" ht="15.75">
      <c r="G192" s="24"/>
    </row>
    <row r="193" ht="15.75">
      <c r="G193" s="24"/>
    </row>
    <row r="194" ht="15.75">
      <c r="G194" s="24"/>
    </row>
    <row r="195" ht="15.75">
      <c r="G195" s="24"/>
    </row>
    <row r="196" ht="15.75">
      <c r="G196" s="24"/>
    </row>
    <row r="197" ht="15.75">
      <c r="G197" s="24"/>
    </row>
    <row r="198" ht="15.75">
      <c r="G198" s="24"/>
    </row>
    <row r="199" ht="15.75">
      <c r="G199" s="24"/>
    </row>
    <row r="200" ht="15.75">
      <c r="G200" s="24"/>
    </row>
    <row r="201" ht="15.75">
      <c r="G201" s="24"/>
    </row>
    <row r="202" ht="15.75">
      <c r="G202" s="24"/>
    </row>
    <row r="203" ht="15.75">
      <c r="G203" s="24"/>
    </row>
    <row r="204" ht="15.75">
      <c r="G204" s="24"/>
    </row>
    <row r="205" ht="15.75">
      <c r="G205" s="24"/>
    </row>
  </sheetData>
  <mergeCells count="13">
    <mergeCell ref="B8:C8"/>
    <mergeCell ref="H155:J155"/>
    <mergeCell ref="H154:J154"/>
    <mergeCell ref="A6:A7"/>
    <mergeCell ref="B6:C7"/>
    <mergeCell ref="D6:D7"/>
    <mergeCell ref="E6:E7"/>
    <mergeCell ref="F6:F7"/>
    <mergeCell ref="H6:H7"/>
    <mergeCell ref="I6:J6"/>
    <mergeCell ref="G6:G7"/>
    <mergeCell ref="A4:J4"/>
    <mergeCell ref="A3:J3"/>
  </mergeCells>
  <printOptions/>
  <pageMargins left="0.28" right="0.23" top="0.5" bottom="0.5" header="0.5" footer="0.5"/>
  <pageSetup horizontalDpi="600" verticalDpi="600" orientation="portrait" paperSize="9" r:id="rId1"/>
  <ignoredErrors>
    <ignoredError sqref="F17" formula="1"/>
    <ignoredError sqref="B54 B78 B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Nong nghiep &amp; PTNT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Thanh Tung</dc:creator>
  <cp:keywords/>
  <dc:description/>
  <cp:lastModifiedBy>User</cp:lastModifiedBy>
  <cp:lastPrinted>2013-01-17T06:18:43Z</cp:lastPrinted>
  <dcterms:created xsi:type="dcterms:W3CDTF">2011-09-09T01:16:42Z</dcterms:created>
  <dcterms:modified xsi:type="dcterms:W3CDTF">2013-02-18T03:02:31Z</dcterms:modified>
  <cp:category/>
  <cp:version/>
  <cp:contentType/>
  <cp:contentStatus/>
</cp:coreProperties>
</file>